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 tabRatio="849" firstSheet="10" activeTab="22"/>
  </bookViews>
  <sheets>
    <sheet name="Item1" sheetId="76" r:id="rId1"/>
    <sheet name="Item2" sheetId="77" r:id="rId2"/>
    <sheet name="Item3" sheetId="72" r:id="rId3"/>
    <sheet name="Item4" sheetId="73" r:id="rId4"/>
    <sheet name="Item5" sheetId="78" r:id="rId5"/>
    <sheet name="Item6" sheetId="75" r:id="rId6"/>
    <sheet name="Item7" sheetId="79" r:id="rId7"/>
    <sheet name="Item8" sheetId="80" r:id="rId8"/>
    <sheet name="Item9" sheetId="81" r:id="rId9"/>
    <sheet name="Item10" sheetId="82" r:id="rId10"/>
    <sheet name="Item11" sheetId="83" r:id="rId11"/>
    <sheet name="Item12" sheetId="84" r:id="rId12"/>
    <sheet name="Item13" sheetId="85" r:id="rId13"/>
    <sheet name="Item14" sheetId="86" r:id="rId14"/>
    <sheet name="Item15" sheetId="87" r:id="rId15"/>
    <sheet name="Item16" sheetId="88" r:id="rId16"/>
    <sheet name="Item17" sheetId="89" r:id="rId17"/>
    <sheet name="Item18" sheetId="90" r:id="rId18"/>
    <sheet name="Item19" sheetId="91" r:id="rId19"/>
    <sheet name="Item20" sheetId="92" r:id="rId20"/>
    <sheet name="Item21" sheetId="93" r:id="rId21"/>
    <sheet name="Item22" sheetId="94" r:id="rId22"/>
    <sheet name="TOTAL" sheetId="5" r:id="rId23"/>
    <sheet name="menores" sheetId="6" r:id="rId24"/>
  </sheets>
  <definedNames>
    <definedName name="_xlnm.Print_Area" localSheetId="23">menores!$A$1:$F$47</definedName>
    <definedName name="_xlnm.Print_Area" localSheetId="22">TOTAL!$A$1:$H$32</definedName>
    <definedName name="_xlnm.Print_Titles" localSheetId="23">menores!$2:$2</definedName>
    <definedName name="_xlnm.Print_Titles" localSheetId="22">TOTAL!$8:$9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5" l="1"/>
  <c r="B26" i="6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46" i="6"/>
  <c r="C46" i="6"/>
  <c r="D44" i="6"/>
  <c r="C44" i="6"/>
  <c r="D42" i="6"/>
  <c r="C42" i="6"/>
  <c r="D40" i="6"/>
  <c r="C40" i="6"/>
  <c r="D38" i="6"/>
  <c r="C38" i="6"/>
  <c r="D36" i="6"/>
  <c r="C36" i="6"/>
  <c r="D34" i="6"/>
  <c r="C34" i="6"/>
  <c r="D32" i="6"/>
  <c r="C32" i="6"/>
  <c r="D30" i="6"/>
  <c r="C30" i="6"/>
  <c r="D28" i="6"/>
  <c r="C28" i="6"/>
  <c r="D26" i="6"/>
  <c r="C26" i="6"/>
  <c r="D24" i="6"/>
  <c r="C24" i="6"/>
  <c r="D22" i="6"/>
  <c r="C22" i="6"/>
  <c r="D20" i="6"/>
  <c r="C20" i="6"/>
  <c r="D18" i="6"/>
  <c r="D16" i="6"/>
  <c r="C18" i="6"/>
  <c r="C16" i="6"/>
  <c r="B46" i="6"/>
  <c r="B44" i="6"/>
  <c r="B42" i="6"/>
  <c r="B40" i="6"/>
  <c r="B38" i="6"/>
  <c r="B36" i="6"/>
  <c r="B34" i="6"/>
  <c r="B32" i="6"/>
  <c r="B30" i="6"/>
  <c r="B28" i="6"/>
  <c r="B24" i="6"/>
  <c r="B22" i="6"/>
  <c r="B20" i="6"/>
  <c r="B18" i="6"/>
  <c r="B16" i="6"/>
  <c r="E31" i="5"/>
  <c r="E30" i="5"/>
  <c r="E29" i="5"/>
  <c r="E27" i="5"/>
  <c r="E26" i="5"/>
  <c r="E25" i="5"/>
  <c r="E24" i="5"/>
  <c r="E23" i="5"/>
  <c r="E22" i="5"/>
  <c r="E21" i="5"/>
  <c r="E20" i="5"/>
  <c r="E19" i="5"/>
  <c r="E18" i="5"/>
  <c r="C31" i="5"/>
  <c r="C30" i="5"/>
  <c r="C29" i="5"/>
  <c r="C28" i="5"/>
  <c r="C27" i="5"/>
  <c r="C26" i="5"/>
  <c r="C25" i="5"/>
  <c r="C24" i="5"/>
  <c r="C23" i="5"/>
  <c r="C22" i="5"/>
  <c r="C20" i="5"/>
  <c r="C21" i="5"/>
  <c r="C19" i="5"/>
  <c r="D18" i="5"/>
  <c r="C18" i="5"/>
  <c r="E17" i="5"/>
  <c r="D17" i="5"/>
  <c r="C17" i="5"/>
  <c r="E16" i="5"/>
  <c r="D16" i="5"/>
  <c r="C16" i="5"/>
  <c r="E15" i="5"/>
  <c r="D15" i="5"/>
  <c r="C15" i="5"/>
  <c r="H20" i="82"/>
  <c r="G20" i="82" s="1"/>
  <c r="B21" i="6" s="1"/>
  <c r="H20" i="94"/>
  <c r="G20" i="94" s="1"/>
  <c r="B45" i="6" s="1"/>
  <c r="F20" i="94"/>
  <c r="D20" i="94"/>
  <c r="B20" i="94"/>
  <c r="I17" i="94"/>
  <c r="I16" i="94"/>
  <c r="I15" i="94"/>
  <c r="I14" i="94"/>
  <c r="I13" i="94"/>
  <c r="I12" i="94"/>
  <c r="I11" i="94"/>
  <c r="I10" i="94"/>
  <c r="I9" i="94"/>
  <c r="I8" i="94"/>
  <c r="F3" i="94"/>
  <c r="E46" i="6" s="1"/>
  <c r="H20" i="93"/>
  <c r="G20" i="93" s="1"/>
  <c r="B43" i="6" s="1"/>
  <c r="F20" i="93"/>
  <c r="D20" i="93"/>
  <c r="B20" i="93"/>
  <c r="I17" i="93"/>
  <c r="I16" i="93"/>
  <c r="I15" i="93"/>
  <c r="I14" i="93"/>
  <c r="I13" i="93"/>
  <c r="I12" i="93"/>
  <c r="I11" i="93"/>
  <c r="I10" i="93"/>
  <c r="I9" i="93"/>
  <c r="I8" i="93"/>
  <c r="F3" i="93"/>
  <c r="E44" i="6" s="1"/>
  <c r="H20" i="92"/>
  <c r="G20" i="92" s="1"/>
  <c r="B41" i="6" s="1"/>
  <c r="F20" i="92"/>
  <c r="D20" i="92"/>
  <c r="B20" i="92"/>
  <c r="I17" i="92"/>
  <c r="I16" i="92"/>
  <c r="I15" i="92"/>
  <c r="I14" i="92"/>
  <c r="I13" i="92"/>
  <c r="I12" i="92"/>
  <c r="I11" i="92"/>
  <c r="I10" i="92"/>
  <c r="I9" i="92"/>
  <c r="I8" i="92"/>
  <c r="F3" i="92"/>
  <c r="E42" i="6" s="1"/>
  <c r="H20" i="91"/>
  <c r="G20" i="91" s="1"/>
  <c r="B39" i="6" s="1"/>
  <c r="F20" i="91"/>
  <c r="D20" i="91"/>
  <c r="B20" i="91"/>
  <c r="I17" i="91"/>
  <c r="I16" i="91"/>
  <c r="I15" i="91"/>
  <c r="I14" i="91"/>
  <c r="I13" i="91"/>
  <c r="I12" i="91"/>
  <c r="I11" i="91"/>
  <c r="I10" i="91"/>
  <c r="I9" i="91"/>
  <c r="I8" i="91"/>
  <c r="F3" i="91"/>
  <c r="E40" i="6" s="1"/>
  <c r="H20" i="90"/>
  <c r="G20" i="90" s="1"/>
  <c r="B37" i="6" s="1"/>
  <c r="F20" i="90"/>
  <c r="D20" i="90"/>
  <c r="B20" i="90"/>
  <c r="I17" i="90"/>
  <c r="I16" i="90"/>
  <c r="I15" i="90"/>
  <c r="I14" i="90"/>
  <c r="I13" i="90"/>
  <c r="I12" i="90"/>
  <c r="I11" i="90"/>
  <c r="I10" i="90"/>
  <c r="I9" i="90"/>
  <c r="I8" i="90"/>
  <c r="F3" i="90"/>
  <c r="E38" i="6" s="1"/>
  <c r="H20" i="89"/>
  <c r="G20" i="89" s="1"/>
  <c r="B35" i="6" s="1"/>
  <c r="F20" i="89"/>
  <c r="D20" i="89"/>
  <c r="B20" i="89"/>
  <c r="I17" i="89"/>
  <c r="I16" i="89"/>
  <c r="I15" i="89"/>
  <c r="I14" i="89"/>
  <c r="I13" i="89"/>
  <c r="I12" i="89"/>
  <c r="I11" i="89"/>
  <c r="I10" i="89"/>
  <c r="I9" i="89"/>
  <c r="I8" i="89"/>
  <c r="F3" i="89"/>
  <c r="E36" i="6" s="1"/>
  <c r="H20" i="88"/>
  <c r="G20" i="88" s="1"/>
  <c r="B33" i="6" s="1"/>
  <c r="F20" i="88"/>
  <c r="D20" i="88"/>
  <c r="B20" i="88"/>
  <c r="I17" i="88"/>
  <c r="I16" i="88"/>
  <c r="I15" i="88"/>
  <c r="I14" i="88"/>
  <c r="I13" i="88"/>
  <c r="I12" i="88"/>
  <c r="I11" i="88"/>
  <c r="I10" i="88"/>
  <c r="I9" i="88"/>
  <c r="I8" i="88"/>
  <c r="F3" i="88"/>
  <c r="E34" i="6" s="1"/>
  <c r="H20" i="87"/>
  <c r="G20" i="87" s="1"/>
  <c r="B31" i="6" s="1"/>
  <c r="F20" i="87"/>
  <c r="D20" i="87"/>
  <c r="B20" i="87"/>
  <c r="I17" i="87"/>
  <c r="I16" i="87"/>
  <c r="I15" i="87"/>
  <c r="I14" i="87"/>
  <c r="I13" i="87"/>
  <c r="I12" i="87"/>
  <c r="I11" i="87"/>
  <c r="I10" i="87"/>
  <c r="I9" i="87"/>
  <c r="F3" i="87"/>
  <c r="E32" i="6" s="1"/>
  <c r="H20" i="86"/>
  <c r="G20" i="86" s="1"/>
  <c r="B29" i="6" s="1"/>
  <c r="F20" i="86"/>
  <c r="D20" i="86"/>
  <c r="B20" i="86"/>
  <c r="I17" i="86"/>
  <c r="I16" i="86"/>
  <c r="I15" i="86"/>
  <c r="I14" i="86"/>
  <c r="I13" i="86"/>
  <c r="I12" i="86"/>
  <c r="I11" i="86"/>
  <c r="I10" i="86"/>
  <c r="I9" i="86"/>
  <c r="F3" i="86"/>
  <c r="E30" i="6" s="1"/>
  <c r="H20" i="85"/>
  <c r="G20" i="85" s="1"/>
  <c r="B27" i="6" s="1"/>
  <c r="F20" i="85"/>
  <c r="D20" i="85"/>
  <c r="B20" i="85"/>
  <c r="A20" i="85" s="1"/>
  <c r="I17" i="85"/>
  <c r="I16" i="85"/>
  <c r="I15" i="85"/>
  <c r="I14" i="85"/>
  <c r="I13" i="85"/>
  <c r="I12" i="85"/>
  <c r="I11" i="85"/>
  <c r="I10" i="85"/>
  <c r="I9" i="85"/>
  <c r="F3" i="85"/>
  <c r="E28" i="6" s="1"/>
  <c r="H20" i="84"/>
  <c r="G20" i="84" s="1"/>
  <c r="B25" i="6" s="1"/>
  <c r="F20" i="84"/>
  <c r="D20" i="84"/>
  <c r="B20" i="84"/>
  <c r="I17" i="84"/>
  <c r="I16" i="84"/>
  <c r="I15" i="84"/>
  <c r="I14" i="84"/>
  <c r="I13" i="84"/>
  <c r="I12" i="84"/>
  <c r="I11" i="84"/>
  <c r="I10" i="84"/>
  <c r="I9" i="84"/>
  <c r="F3" i="84"/>
  <c r="E26" i="6" s="1"/>
  <c r="H20" i="83"/>
  <c r="G20" i="83" s="1"/>
  <c r="B23" i="6" s="1"/>
  <c r="F20" i="83"/>
  <c r="D20" i="83"/>
  <c r="B20" i="83"/>
  <c r="I17" i="83"/>
  <c r="I16" i="83"/>
  <c r="I15" i="83"/>
  <c r="I14" i="83"/>
  <c r="I13" i="83"/>
  <c r="I12" i="83"/>
  <c r="I11" i="83"/>
  <c r="I10" i="83"/>
  <c r="I9" i="83"/>
  <c r="F3" i="83"/>
  <c r="E24" i="6" s="1"/>
  <c r="F20" i="82"/>
  <c r="D20" i="82"/>
  <c r="B20" i="82"/>
  <c r="I17" i="82"/>
  <c r="I16" i="82"/>
  <c r="I15" i="82"/>
  <c r="I14" i="82"/>
  <c r="I13" i="82"/>
  <c r="I12" i="82"/>
  <c r="I11" i="82"/>
  <c r="I10" i="82"/>
  <c r="I9" i="82"/>
  <c r="F3" i="82"/>
  <c r="E22" i="6" s="1"/>
  <c r="H20" i="81"/>
  <c r="G20" i="81" s="1"/>
  <c r="B19" i="6" s="1"/>
  <c r="F20" i="81"/>
  <c r="D20" i="81"/>
  <c r="B20" i="81"/>
  <c r="I17" i="81"/>
  <c r="I16" i="81"/>
  <c r="I15" i="81"/>
  <c r="I14" i="81"/>
  <c r="I13" i="81"/>
  <c r="I12" i="81"/>
  <c r="I11" i="81"/>
  <c r="I10" i="81"/>
  <c r="I9" i="81"/>
  <c r="F3" i="81"/>
  <c r="E20" i="6" s="1"/>
  <c r="H20" i="80"/>
  <c r="G20" i="80" s="1"/>
  <c r="B17" i="6" s="1"/>
  <c r="F20" i="80"/>
  <c r="D20" i="80"/>
  <c r="B20" i="80"/>
  <c r="I17" i="80"/>
  <c r="I16" i="80"/>
  <c r="I15" i="80"/>
  <c r="I14" i="80"/>
  <c r="I13" i="80"/>
  <c r="I12" i="80"/>
  <c r="I11" i="80"/>
  <c r="I10" i="80"/>
  <c r="I9" i="80"/>
  <c r="F3" i="80"/>
  <c r="E18" i="6" s="1"/>
  <c r="H20" i="79"/>
  <c r="G20" i="79" s="1"/>
  <c r="B15" i="6" s="1"/>
  <c r="F20" i="79"/>
  <c r="D20" i="79"/>
  <c r="B20" i="79"/>
  <c r="A20" i="79" s="1"/>
  <c r="I17" i="79"/>
  <c r="I16" i="79"/>
  <c r="I15" i="79"/>
  <c r="I14" i="79"/>
  <c r="I13" i="79"/>
  <c r="I12" i="79"/>
  <c r="I11" i="79"/>
  <c r="I10" i="79"/>
  <c r="I9" i="79"/>
  <c r="F3" i="79"/>
  <c r="E16" i="6" s="1"/>
  <c r="D6" i="6"/>
  <c r="C6" i="6"/>
  <c r="D4" i="6"/>
  <c r="C4" i="6"/>
  <c r="B4" i="6"/>
  <c r="B6" i="6"/>
  <c r="D12" i="6"/>
  <c r="C12" i="6"/>
  <c r="B12" i="6"/>
  <c r="E14" i="5"/>
  <c r="D14" i="5"/>
  <c r="C14" i="5"/>
  <c r="E11" i="5"/>
  <c r="D11" i="5"/>
  <c r="E10" i="5"/>
  <c r="D10" i="5"/>
  <c r="C10" i="5"/>
  <c r="C11" i="5"/>
  <c r="F3" i="78"/>
  <c r="E12" i="6" s="1"/>
  <c r="I9" i="78"/>
  <c r="I10" i="78"/>
  <c r="I11" i="78"/>
  <c r="I12" i="78"/>
  <c r="I13" i="78"/>
  <c r="I14" i="78"/>
  <c r="I15" i="78"/>
  <c r="I16" i="78"/>
  <c r="I17" i="78"/>
  <c r="B20" i="78"/>
  <c r="A20" i="78" s="1"/>
  <c r="D20" i="78"/>
  <c r="F20" i="78"/>
  <c r="H20" i="78"/>
  <c r="G20" i="78" s="1"/>
  <c r="B11" i="6" s="1"/>
  <c r="F3" i="77"/>
  <c r="E6" i="6" s="1"/>
  <c r="I9" i="77"/>
  <c r="I10" i="77"/>
  <c r="I11" i="77"/>
  <c r="I12" i="77"/>
  <c r="I13" i="77"/>
  <c r="I14" i="77"/>
  <c r="I15" i="77"/>
  <c r="I16" i="77"/>
  <c r="I17" i="77"/>
  <c r="B20" i="77"/>
  <c r="D20" i="77"/>
  <c r="F20" i="77"/>
  <c r="H20" i="77"/>
  <c r="G20" i="77" s="1"/>
  <c r="B5" i="6" s="1"/>
  <c r="F3" i="76"/>
  <c r="E4" i="6" s="1"/>
  <c r="I9" i="76"/>
  <c r="I10" i="76"/>
  <c r="I11" i="76"/>
  <c r="I12" i="76"/>
  <c r="I13" i="76"/>
  <c r="I14" i="76"/>
  <c r="I15" i="76"/>
  <c r="I16" i="76"/>
  <c r="I17" i="76"/>
  <c r="B20" i="76"/>
  <c r="A20" i="76" s="1"/>
  <c r="D20" i="76"/>
  <c r="F20" i="76"/>
  <c r="H20" i="76"/>
  <c r="G20" i="76" s="1"/>
  <c r="B3" i="6" s="1"/>
  <c r="F18" i="6" l="1"/>
  <c r="F32" i="6"/>
  <c r="F46" i="6"/>
  <c r="F38" i="6"/>
  <c r="F16" i="6"/>
  <c r="F28" i="6"/>
  <c r="F44" i="6"/>
  <c r="F42" i="6"/>
  <c r="F40" i="6"/>
  <c r="F36" i="6"/>
  <c r="F34" i="6"/>
  <c r="F30" i="6"/>
  <c r="F26" i="6"/>
  <c r="F24" i="6"/>
  <c r="F22" i="6"/>
  <c r="F20" i="6"/>
  <c r="C20" i="85"/>
  <c r="I8" i="85" s="1"/>
  <c r="C20" i="79"/>
  <c r="C20" i="78"/>
  <c r="I8" i="78" s="1"/>
  <c r="A20" i="94"/>
  <c r="C20" i="94" s="1"/>
  <c r="A20" i="93"/>
  <c r="C20" i="93" s="1"/>
  <c r="A20" i="92"/>
  <c r="C20" i="92" s="1"/>
  <c r="A20" i="91"/>
  <c r="C20" i="91" s="1"/>
  <c r="A20" i="90"/>
  <c r="C20" i="90" s="1"/>
  <c r="A20" i="89"/>
  <c r="C20" i="89" s="1"/>
  <c r="A20" i="88"/>
  <c r="C20" i="88" s="1"/>
  <c r="A20" i="87"/>
  <c r="C20" i="87" s="1"/>
  <c r="I8" i="87" s="1"/>
  <c r="A20" i="86"/>
  <c r="C20" i="86" s="1"/>
  <c r="I8" i="86" s="1"/>
  <c r="I5" i="85"/>
  <c r="I6" i="85"/>
  <c r="A20" i="84"/>
  <c r="C20" i="84" s="1"/>
  <c r="I8" i="84" s="1"/>
  <c r="A20" i="83"/>
  <c r="C20" i="83" s="1"/>
  <c r="I8" i="83" s="1"/>
  <c r="A20" i="82"/>
  <c r="C20" i="82" s="1"/>
  <c r="A20" i="81"/>
  <c r="C20" i="81" s="1"/>
  <c r="I8" i="81" s="1"/>
  <c r="A20" i="80"/>
  <c r="C20" i="80" s="1"/>
  <c r="I8" i="80" s="1"/>
  <c r="I5" i="79"/>
  <c r="A20" i="77"/>
  <c r="C20" i="77" s="1"/>
  <c r="I8" i="77" s="1"/>
  <c r="I5" i="78"/>
  <c r="C20" i="76"/>
  <c r="I8" i="76" s="1"/>
  <c r="C14" i="6"/>
  <c r="D14" i="6"/>
  <c r="B14" i="6"/>
  <c r="C10" i="6"/>
  <c r="D10" i="6"/>
  <c r="B10" i="6"/>
  <c r="C8" i="6"/>
  <c r="D8" i="6"/>
  <c r="B8" i="6"/>
  <c r="D13" i="5"/>
  <c r="E13" i="5"/>
  <c r="C13" i="5"/>
  <c r="D12" i="5"/>
  <c r="E12" i="5"/>
  <c r="C12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F3" i="75"/>
  <c r="E14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F3" i="73"/>
  <c r="E10" i="6" s="1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F3" i="72"/>
  <c r="E8" i="6" s="1"/>
  <c r="I3" i="85" l="1"/>
  <c r="I7" i="82"/>
  <c r="I8" i="82"/>
  <c r="I7" i="79"/>
  <c r="I3" i="79"/>
  <c r="I8" i="79"/>
  <c r="I6" i="79"/>
  <c r="E20" i="79" s="1"/>
  <c r="H22" i="79" s="1"/>
  <c r="H23" i="79" s="1"/>
  <c r="I4" i="79"/>
  <c r="I4" i="78"/>
  <c r="I3" i="78"/>
  <c r="I7" i="85"/>
  <c r="I4" i="85"/>
  <c r="E20" i="85" s="1"/>
  <c r="E3" i="85" s="1"/>
  <c r="F22" i="5" s="1"/>
  <c r="G22" i="5" s="1"/>
  <c r="I6" i="78"/>
  <c r="I7" i="78"/>
  <c r="I6" i="77"/>
  <c r="I7" i="77"/>
  <c r="I6" i="76"/>
  <c r="I7" i="76"/>
  <c r="I7" i="94"/>
  <c r="I3" i="94"/>
  <c r="I5" i="94"/>
  <c r="I4" i="94"/>
  <c r="I6" i="94"/>
  <c r="E20" i="94"/>
  <c r="H22" i="94" s="1"/>
  <c r="H23" i="94" s="1"/>
  <c r="I7" i="93"/>
  <c r="I3" i="93"/>
  <c r="I6" i="93"/>
  <c r="I4" i="93"/>
  <c r="I5" i="93"/>
  <c r="I7" i="92"/>
  <c r="I3" i="92"/>
  <c r="I6" i="92"/>
  <c r="I4" i="92"/>
  <c r="I5" i="92"/>
  <c r="I7" i="91"/>
  <c r="I3" i="91"/>
  <c r="I6" i="91"/>
  <c r="I4" i="91"/>
  <c r="I5" i="91"/>
  <c r="I7" i="90"/>
  <c r="I3" i="90"/>
  <c r="I5" i="90"/>
  <c r="I4" i="90"/>
  <c r="E20" i="90" s="1"/>
  <c r="H22" i="90" s="1"/>
  <c r="H23" i="90" s="1"/>
  <c r="I6" i="90"/>
  <c r="I7" i="89"/>
  <c r="I3" i="89"/>
  <c r="I6" i="89"/>
  <c r="E20" i="89" s="1"/>
  <c r="E3" i="89" s="1"/>
  <c r="F26" i="5" s="1"/>
  <c r="G26" i="5" s="1"/>
  <c r="I5" i="89"/>
  <c r="I4" i="89"/>
  <c r="I7" i="88"/>
  <c r="I3" i="88"/>
  <c r="I6" i="88"/>
  <c r="I5" i="88"/>
  <c r="I4" i="88"/>
  <c r="I7" i="87"/>
  <c r="I3" i="87"/>
  <c r="I4" i="87"/>
  <c r="I6" i="87"/>
  <c r="I5" i="87"/>
  <c r="I7" i="86"/>
  <c r="I3" i="86"/>
  <c r="I6" i="86"/>
  <c r="E20" i="86" s="1"/>
  <c r="H22" i="86" s="1"/>
  <c r="H23" i="86" s="1"/>
  <c r="I4" i="86"/>
  <c r="I5" i="86"/>
  <c r="I7" i="84"/>
  <c r="I3" i="84"/>
  <c r="I6" i="84"/>
  <c r="E20" i="84" s="1"/>
  <c r="E3" i="84" s="1"/>
  <c r="F21" i="5" s="1"/>
  <c r="G21" i="5" s="1"/>
  <c r="I4" i="84"/>
  <c r="I5" i="84"/>
  <c r="I7" i="83"/>
  <c r="I3" i="83"/>
  <c r="I5" i="83"/>
  <c r="I4" i="83"/>
  <c r="I6" i="83"/>
  <c r="E20" i="83" s="1"/>
  <c r="H22" i="83" s="1"/>
  <c r="H23" i="83" s="1"/>
  <c r="I3" i="82"/>
  <c r="I6" i="82"/>
  <c r="I5" i="82"/>
  <c r="I4" i="82"/>
  <c r="I7" i="81"/>
  <c r="I3" i="81"/>
  <c r="I6" i="81"/>
  <c r="I5" i="81"/>
  <c r="I4" i="81"/>
  <c r="E20" i="81" s="1"/>
  <c r="E3" i="81" s="1"/>
  <c r="F18" i="5" s="1"/>
  <c r="G18" i="5" s="1"/>
  <c r="I7" i="80"/>
  <c r="I3" i="80"/>
  <c r="I4" i="80"/>
  <c r="E20" i="80" s="1"/>
  <c r="H22" i="80" s="1"/>
  <c r="H23" i="80" s="1"/>
  <c r="I6" i="80"/>
  <c r="I5" i="80"/>
  <c r="I5" i="77"/>
  <c r="I3" i="77"/>
  <c r="I4" i="77"/>
  <c r="E20" i="78"/>
  <c r="E3" i="78" s="1"/>
  <c r="F14" i="5" s="1"/>
  <c r="I5" i="76"/>
  <c r="I3" i="76"/>
  <c r="E20" i="76" s="1"/>
  <c r="I4" i="76"/>
  <c r="C20" i="72"/>
  <c r="F8" i="6"/>
  <c r="F6" i="6"/>
  <c r="F12" i="6"/>
  <c r="F14" i="6"/>
  <c r="F10" i="6"/>
  <c r="A20" i="73"/>
  <c r="C20" i="73" s="1"/>
  <c r="I10" i="73" s="1"/>
  <c r="A20" i="75"/>
  <c r="C20" i="75" s="1"/>
  <c r="I8" i="75" s="1"/>
  <c r="F4" i="6"/>
  <c r="E20" i="93" l="1"/>
  <c r="E3" i="79"/>
  <c r="F16" i="5" s="1"/>
  <c r="G16" i="5" s="1"/>
  <c r="F47" i="6"/>
  <c r="E20" i="92"/>
  <c r="H22" i="92" s="1"/>
  <c r="H23" i="92" s="1"/>
  <c r="E20" i="91"/>
  <c r="E3" i="91" s="1"/>
  <c r="F28" i="5" s="1"/>
  <c r="G28" i="5" s="1"/>
  <c r="E20" i="88"/>
  <c r="E20" i="87"/>
  <c r="E3" i="87" s="1"/>
  <c r="F24" i="5" s="1"/>
  <c r="G24" i="5" s="1"/>
  <c r="H22" i="85"/>
  <c r="H23" i="85" s="1"/>
  <c r="E20" i="82"/>
  <c r="H22" i="82" s="1"/>
  <c r="H23" i="82" s="1"/>
  <c r="E20" i="77"/>
  <c r="E3" i="77" s="1"/>
  <c r="F11" i="5" s="1"/>
  <c r="H22" i="76"/>
  <c r="H23" i="76" s="1"/>
  <c r="E3" i="76"/>
  <c r="F10" i="5" s="1"/>
  <c r="G10" i="5" s="1"/>
  <c r="E3" i="94"/>
  <c r="F31" i="5" s="1"/>
  <c r="G31" i="5" s="1"/>
  <c r="E3" i="93"/>
  <c r="F30" i="5" s="1"/>
  <c r="G30" i="5" s="1"/>
  <c r="H31" i="5" s="1"/>
  <c r="H22" i="93"/>
  <c r="H23" i="93" s="1"/>
  <c r="E3" i="92"/>
  <c r="F29" i="5" s="1"/>
  <c r="G29" i="5" s="1"/>
  <c r="H22" i="91"/>
  <c r="H23" i="91" s="1"/>
  <c r="E3" i="90"/>
  <c r="F27" i="5" s="1"/>
  <c r="G27" i="5" s="1"/>
  <c r="H22" i="89"/>
  <c r="H23" i="89" s="1"/>
  <c r="E3" i="88"/>
  <c r="F25" i="5" s="1"/>
  <c r="G25" i="5" s="1"/>
  <c r="H22" i="88"/>
  <c r="H23" i="88" s="1"/>
  <c r="E3" i="86"/>
  <c r="F23" i="5" s="1"/>
  <c r="G23" i="5" s="1"/>
  <c r="H22" i="84"/>
  <c r="H23" i="84" s="1"/>
  <c r="E3" i="83"/>
  <c r="F20" i="5" s="1"/>
  <c r="G20" i="5" s="1"/>
  <c r="H22" i="81"/>
  <c r="H23" i="81" s="1"/>
  <c r="E3" i="80"/>
  <c r="F17" i="5" s="1"/>
  <c r="G17" i="5" s="1"/>
  <c r="I11" i="72"/>
  <c r="I12" i="72"/>
  <c r="I8" i="73"/>
  <c r="I9" i="73"/>
  <c r="I6" i="75"/>
  <c r="I7" i="75"/>
  <c r="H22" i="78"/>
  <c r="H23" i="78" s="1"/>
  <c r="I9" i="72"/>
  <c r="I10" i="72"/>
  <c r="I7" i="72"/>
  <c r="I8" i="72"/>
  <c r="I3" i="72"/>
  <c r="I6" i="72"/>
  <c r="I4" i="72"/>
  <c r="I6" i="73"/>
  <c r="I7" i="73"/>
  <c r="I5" i="72"/>
  <c r="I5" i="73"/>
  <c r="I4" i="73"/>
  <c r="I3" i="73"/>
  <c r="I3" i="75"/>
  <c r="I5" i="75"/>
  <c r="I4" i="75"/>
  <c r="H24" i="5" l="1"/>
  <c r="H29" i="5"/>
  <c r="H22" i="87"/>
  <c r="H23" i="87" s="1"/>
  <c r="H22" i="77"/>
  <c r="H23" i="77" s="1"/>
  <c r="E3" i="82"/>
  <c r="F19" i="5" s="1"/>
  <c r="G19" i="5" s="1"/>
  <c r="E20" i="72"/>
  <c r="E3" i="72" s="1"/>
  <c r="F12" i="5" s="1"/>
  <c r="G12" i="5" s="1"/>
  <c r="G11" i="5"/>
  <c r="G14" i="5"/>
  <c r="E20" i="75"/>
  <c r="E3" i="75" s="1"/>
  <c r="F15" i="5" s="1"/>
  <c r="G15" i="5" s="1"/>
  <c r="E20" i="73"/>
  <c r="E3" i="73" s="1"/>
  <c r="F13" i="5" s="1"/>
  <c r="G13" i="5" s="1"/>
  <c r="H21" i="5" l="1"/>
  <c r="G32" i="5"/>
  <c r="H22" i="72"/>
  <c r="H23" i="72" s="1"/>
  <c r="H22" i="75"/>
  <c r="H23" i="75" s="1"/>
  <c r="H22" i="73"/>
  <c r="H23" i="73" s="1"/>
  <c r="I10" i="5"/>
</calcChain>
</file>

<file path=xl/sharedStrings.xml><?xml version="1.0" encoding="utf-8"?>
<sst xmlns="http://schemas.openxmlformats.org/spreadsheetml/2006/main" count="776" uniqueCount="91">
  <si>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</si>
  <si>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</si>
  <si>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</si>
  <si>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</si>
  <si>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</si>
  <si>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</si>
  <si>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</si>
  <si>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</si>
  <si>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</si>
  <si>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</si>
  <si>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</si>
  <si>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</si>
  <si>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</si>
  <si>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</si>
  <si>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</si>
  <si>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</si>
  <si>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</si>
  <si>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</si>
  <si>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</si>
  <si>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</si>
  <si>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</si>
  <si>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</si>
  <si>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</si>
  <si>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</si>
  <si>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</si>
  <si>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</si>
  <si>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</si>
  <si>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</si>
  <si>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</si>
  <si>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</si>
  <si>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</si>
  <si>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</si>
  <si>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</si>
  <si>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</si>
  <si>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</si>
  <si>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</si>
  <si>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</si>
  <si>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</si>
  <si>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</si>
  <si>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</si>
  <si>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</si>
  <si>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</si>
  <si>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</si>
  <si>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Mesa de escritório com tampo em formato “L”</t>
  </si>
  <si>
    <t>Tecno2000</t>
  </si>
  <si>
    <t>OfficeMax</t>
  </si>
  <si>
    <t>Bortolini</t>
  </si>
  <si>
    <t>Rimo</t>
  </si>
  <si>
    <t>Central Móveis</t>
  </si>
  <si>
    <t>Mesa de escritório com tampo em formato retangular</t>
  </si>
  <si>
    <t>Mesa de escritório com tampo em formato peninsular</t>
  </si>
  <si>
    <t>ITEM 7</t>
  </si>
  <si>
    <t>ITEM 8</t>
  </si>
  <si>
    <t>Mesa de reunião com tampo em formato circular</t>
  </si>
  <si>
    <t>ITEM 9</t>
  </si>
  <si>
    <t>Mesa de reunião com tampo em formato elíptico</t>
  </si>
  <si>
    <t>ITEM 10</t>
  </si>
  <si>
    <t>ITEM 11</t>
  </si>
  <si>
    <t>Gaveteiro volante</t>
  </si>
  <si>
    <t>ITEM 12</t>
  </si>
  <si>
    <t>Gaveteiro mesa</t>
  </si>
  <si>
    <t>ITEM 13</t>
  </si>
  <si>
    <t>Armário médio</t>
  </si>
  <si>
    <t>ITEM 14</t>
  </si>
  <si>
    <t>ITEM 15</t>
  </si>
  <si>
    <t>Armário alto</t>
  </si>
  <si>
    <t>ITEM 16</t>
  </si>
  <si>
    <t>Cadeira giratória operacional com espaldar médio</t>
  </si>
  <si>
    <t>ITEM 17</t>
  </si>
  <si>
    <t>Cadeira de diálogo – com braços</t>
  </si>
  <si>
    <t>ITEM 18</t>
  </si>
  <si>
    <t>Cadeira de diálogo – sem braços</t>
  </si>
  <si>
    <t>ITEM 19</t>
  </si>
  <si>
    <t>Cadeiras sobre longarina – 2 lugares</t>
  </si>
  <si>
    <t>ITEM 20</t>
  </si>
  <si>
    <t>Cadeiras sobre longarina – 3 lugares</t>
  </si>
  <si>
    <t>ITEM 21</t>
  </si>
  <si>
    <t>Cadeira giratória operacional com espaldar alto</t>
  </si>
  <si>
    <t>ITEM 22</t>
  </si>
  <si>
    <t>Cadeira giratória operacional com espaldar alto e apoio de cabeça</t>
  </si>
  <si>
    <t>Innovaescritórios</t>
  </si>
  <si>
    <t>TOTAL LOTE 1</t>
  </si>
  <si>
    <t>TOTAL LOTE 2</t>
  </si>
  <si>
    <t>TOTAL LOTE 3</t>
  </si>
  <si>
    <t>TOTAL LOTE 4</t>
  </si>
  <si>
    <t>TRIBUNAL REGIONAL ELEITORAL DA BAHIA</t>
  </si>
  <si>
    <t>Seção de Análise e Aquisições</t>
  </si>
  <si>
    <t>LOTE 1 (itens 1 a 12)</t>
  </si>
  <si>
    <t>LOTE 4 (itens 21 a 22)</t>
  </si>
  <si>
    <t>LOTE 3 (itens 16 a 20)</t>
  </si>
  <si>
    <t xml:space="preserve">                  LOTE 2  (itens 13 a 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</si>
</sst>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[$R$-416]\ #,##0.00;[Red]\-[$R$-416]\ #,##0.00"/>
    <numFmt numFmtId="165" formatCode="d&quot; de &quot;mmmm&quot; de &quot;yyyy"/>
  </numFmts>
  <fonts count="22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name val="Calibri"/>
      <family val="2"/>
      <charset val="1"/>
    </font>
    <font>
      <sz val="10"/>
      <name val="Calibri"/>
      <family val="2"/>
      <charset val="1"/>
    </font>
    <font>
      <b/>
      <sz val="9"/>
      <name val="Arial"/>
      <family val="2"/>
      <charset val="1"/>
    </font>
    <font>
      <b/>
      <sz val="10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8"/>
      </right>
      <top/>
      <bottom/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8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25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164" fontId="11" fillId="0" borderId="0" xfId="0" applyNumberFormat="1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  <xf numFmtId="164" fontId="11" fillId="9" borderId="17" xfId="0" applyNumberFormat="1" applyFont="1" applyFill="1" applyBorder="1" applyAlignment="1">
      <alignment horizontal="right" shrinkToFit="1"/>
    </xf>
    <xf numFmtId="0" fontId="12" fillId="9" borderId="17" xfId="0" applyFont="1" applyFill="1" applyBorder="1" applyAlignment="1">
      <alignment horizontal="center" vertical="center"/>
    </xf>
    <xf numFmtId="164" fontId="14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164" fontId="15" fillId="9" borderId="17" xfId="0" applyNumberFormat="1" applyFont="1" applyFill="1" applyBorder="1" applyAlignment="1">
      <alignment horizontal="right" shrinkToFit="1"/>
    </xf>
    <xf numFmtId="164" fontId="14" fillId="9" borderId="17" xfId="0" applyNumberFormat="1" applyFont="1" applyFill="1" applyBorder="1" applyAlignment="1">
      <alignment horizontal="center" vertical="center"/>
    </xf>
    <xf numFmtId="164" fontId="15" fillId="0" borderId="0" xfId="0" applyNumberFormat="1" applyFont="1" applyProtection="1">
      <protection locked="0"/>
    </xf>
    <xf numFmtId="164" fontId="11" fillId="0" borderId="0" xfId="0" applyNumberFormat="1" applyFont="1" applyProtection="1">
      <protection locked="0"/>
    </xf>
    <xf numFmtId="164" fontId="11" fillId="0" borderId="0" xfId="0" applyNumberFormat="1" applyFont="1" applyAlignment="1" applyProtection="1">
      <alignment horizontal="right"/>
      <protection locked="0"/>
    </xf>
    <xf numFmtId="164" fontId="11" fillId="9" borderId="3" xfId="0" applyNumberFormat="1" applyFont="1" applyFill="1" applyBorder="1" applyAlignment="1">
      <alignment horizontal="right" shrinkToFit="1"/>
    </xf>
    <xf numFmtId="164" fontId="12" fillId="9" borderId="3" xfId="0" applyNumberFormat="1" applyFont="1" applyFill="1" applyBorder="1" applyAlignment="1">
      <alignment horizontal="left"/>
    </xf>
    <xf numFmtId="164" fontId="15" fillId="9" borderId="3" xfId="0" applyNumberFormat="1" applyFont="1" applyFill="1" applyBorder="1" applyAlignment="1">
      <alignment horizontal="center" shrinkToFit="1"/>
    </xf>
    <xf numFmtId="164" fontId="15" fillId="9" borderId="5" xfId="0" applyNumberFormat="1" applyFont="1" applyFill="1" applyBorder="1" applyAlignment="1">
      <alignment horizontal="center" shrinkToFit="1"/>
    </xf>
    <xf numFmtId="10" fontId="11" fillId="9" borderId="6" xfId="0" applyNumberFormat="1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4" fillId="9" borderId="3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 wrapText="1"/>
    </xf>
    <xf numFmtId="0" fontId="12" fillId="9" borderId="3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 wrapText="1"/>
    </xf>
    <xf numFmtId="164" fontId="14" fillId="0" borderId="0" xfId="0" applyNumberFormat="1" applyFont="1" applyAlignment="1" applyProtection="1">
      <alignment horizontal="center"/>
      <protection locked="0"/>
    </xf>
    <xf numFmtId="164" fontId="14" fillId="9" borderId="3" xfId="0" applyNumberFormat="1" applyFont="1" applyFill="1" applyBorder="1" applyAlignment="1">
      <alignment horizontal="center" shrinkToFit="1"/>
    </xf>
    <xf numFmtId="0" fontId="12" fillId="9" borderId="2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 wrapText="1"/>
    </xf>
    <xf numFmtId="164" fontId="11" fillId="0" borderId="21" xfId="0" applyNumberFormat="1" applyFont="1" applyBorder="1" applyAlignment="1" applyProtection="1">
      <alignment horizontal="left"/>
      <protection locked="0"/>
    </xf>
    <xf numFmtId="164" fontId="11" fillId="9" borderId="22" xfId="0" applyNumberFormat="1" applyFont="1" applyFill="1" applyBorder="1" applyAlignment="1">
      <alignment horizontal="right" shrinkToFit="1"/>
    </xf>
    <xf numFmtId="164" fontId="12" fillId="9" borderId="22" xfId="0" applyNumberFormat="1" applyFont="1" applyFill="1" applyBorder="1" applyAlignment="1">
      <alignment horizontal="left"/>
    </xf>
    <xf numFmtId="164" fontId="15" fillId="9" borderId="22" xfId="0" applyNumberFormat="1" applyFont="1" applyFill="1" applyBorder="1" applyAlignment="1">
      <alignment horizontal="center" shrinkToFit="1"/>
    </xf>
    <xf numFmtId="164" fontId="15" fillId="9" borderId="21" xfId="0" applyNumberFormat="1" applyFont="1" applyFill="1" applyBorder="1" applyAlignment="1">
      <alignment horizontal="center" shrinkToFit="1"/>
    </xf>
    <xf numFmtId="10" fontId="11" fillId="9" borderId="23" xfId="0" applyNumberFormat="1" applyFont="1" applyFill="1" applyBorder="1" applyAlignment="1">
      <alignment horizontal="center"/>
    </xf>
    <xf numFmtId="0" fontId="11" fillId="9" borderId="22" xfId="0" applyFont="1" applyFill="1" applyBorder="1" applyAlignment="1">
      <alignment horizontal="center"/>
    </xf>
    <xf numFmtId="0" fontId="14" fillId="9" borderId="22" xfId="0" applyFont="1" applyFill="1" applyBorder="1" applyAlignment="1">
      <alignment horizontal="center" vertical="center"/>
    </xf>
    <xf numFmtId="0" fontId="14" fillId="9" borderId="22" xfId="0" applyFont="1" applyFill="1" applyBorder="1" applyAlignment="1">
      <alignment horizontal="center" vertical="center" wrapText="1"/>
    </xf>
    <xf numFmtId="0" fontId="12" fillId="9" borderId="22" xfId="0" applyFont="1" applyFill="1" applyBorder="1" applyAlignment="1">
      <alignment horizontal="center" vertical="center"/>
    </xf>
    <xf numFmtId="0" fontId="12" fillId="9" borderId="22" xfId="0" applyFont="1" applyFill="1" applyBorder="1" applyAlignment="1">
      <alignment horizontal="center" vertical="center" wrapText="1"/>
    </xf>
    <xf numFmtId="0" fontId="13" fillId="0" borderId="21" xfId="0" applyFont="1" applyBorder="1" applyProtection="1"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15" fillId="0" borderId="26" xfId="0" applyFont="1" applyBorder="1" applyAlignment="1" applyProtection="1">
      <alignment horizontal="left" vertical="center" wrapText="1"/>
      <protection locked="0"/>
    </xf>
    <xf numFmtId="0" fontId="15" fillId="0" borderId="21" xfId="0" applyFont="1" applyBorder="1" applyAlignment="1" applyProtection="1">
      <alignment horizontal="left" vertical="center" wrapText="1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164" fontId="14" fillId="9" borderId="22" xfId="0" applyNumberFormat="1" applyFont="1" applyFill="1" applyBorder="1" applyAlignment="1">
      <alignment horizontal="center" shrinkToFit="1"/>
    </xf>
    <xf numFmtId="164" fontId="14" fillId="0" borderId="22" xfId="0" applyNumberFormat="1" applyFont="1" applyBorder="1" applyAlignment="1" applyProtection="1">
      <alignment horizontal="center" shrinkToFit="1"/>
      <protection locked="0"/>
    </xf>
    <xf numFmtId="0" fontId="13" fillId="0" borderId="22" xfId="0" applyFont="1" applyBorder="1" applyProtection="1">
      <protection locked="0"/>
    </xf>
    <xf numFmtId="0" fontId="12" fillId="9" borderId="25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 wrapText="1"/>
    </xf>
    <xf numFmtId="164" fontId="11" fillId="9" borderId="33" xfId="0" applyNumberFormat="1" applyFont="1" applyFill="1" applyBorder="1" applyAlignment="1">
      <alignment horizontal="right" shrinkToFit="1"/>
    </xf>
    <xf numFmtId="0" fontId="12" fillId="9" borderId="33" xfId="0" applyFont="1" applyFill="1" applyBorder="1" applyAlignment="1">
      <alignment horizontal="center" vertical="center"/>
    </xf>
    <xf numFmtId="164" fontId="15" fillId="9" borderId="33" xfId="0" applyNumberFormat="1" applyFont="1" applyFill="1" applyBorder="1" applyAlignment="1">
      <alignment horizontal="right" shrinkToFit="1"/>
    </xf>
    <xf numFmtId="164" fontId="14" fillId="9" borderId="33" xfId="0" applyNumberFormat="1" applyFont="1" applyFill="1" applyBorder="1" applyAlignment="1">
      <alignment horizontal="center" vertical="center"/>
    </xf>
    <xf numFmtId="164" fontId="11" fillId="0" borderId="34" xfId="0" applyNumberFormat="1" applyFont="1" applyBorder="1" applyAlignment="1" applyProtection="1">
      <alignment horizontal="left"/>
      <protection locked="0"/>
    </xf>
    <xf numFmtId="164" fontId="11" fillId="9" borderId="35" xfId="0" applyNumberFormat="1" applyFont="1" applyFill="1" applyBorder="1" applyAlignment="1">
      <alignment horizontal="right" shrinkToFit="1"/>
    </xf>
    <xf numFmtId="164" fontId="12" fillId="9" borderId="35" xfId="0" applyNumberFormat="1" applyFont="1" applyFill="1" applyBorder="1" applyAlignment="1">
      <alignment horizontal="left"/>
    </xf>
    <xf numFmtId="164" fontId="15" fillId="9" borderId="35" xfId="0" applyNumberFormat="1" applyFont="1" applyFill="1" applyBorder="1" applyAlignment="1">
      <alignment horizontal="center" shrinkToFit="1"/>
    </xf>
    <xf numFmtId="164" fontId="15" fillId="9" borderId="34" xfId="0" applyNumberFormat="1" applyFont="1" applyFill="1" applyBorder="1" applyAlignment="1">
      <alignment horizontal="center" shrinkToFit="1"/>
    </xf>
    <xf numFmtId="10" fontId="11" fillId="9" borderId="36" xfId="0" applyNumberFormat="1" applyFont="1" applyFill="1" applyBorder="1" applyAlignment="1">
      <alignment horizontal="center"/>
    </xf>
    <xf numFmtId="0" fontId="11" fillId="9" borderId="35" xfId="0" applyFont="1" applyFill="1" applyBorder="1" applyAlignment="1">
      <alignment horizontal="center"/>
    </xf>
    <xf numFmtId="0" fontId="14" fillId="9" borderId="35" xfId="0" applyFont="1" applyFill="1" applyBorder="1" applyAlignment="1">
      <alignment horizontal="center" vertical="center"/>
    </xf>
    <xf numFmtId="0" fontId="14" fillId="9" borderId="35" xfId="0" applyFont="1" applyFill="1" applyBorder="1" applyAlignment="1">
      <alignment horizontal="center" vertical="center" wrapText="1"/>
    </xf>
    <xf numFmtId="0" fontId="12" fillId="9" borderId="35" xfId="0" applyFont="1" applyFill="1" applyBorder="1" applyAlignment="1">
      <alignment horizontal="center" vertical="center"/>
    </xf>
    <xf numFmtId="0" fontId="12" fillId="9" borderId="35" xfId="0" applyFont="1" applyFill="1" applyBorder="1" applyAlignment="1">
      <alignment horizontal="center" vertical="center" wrapText="1"/>
    </xf>
    <xf numFmtId="0" fontId="13" fillId="0" borderId="34" xfId="0" applyFont="1" applyBorder="1" applyProtection="1"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left" vertical="center" wrapText="1"/>
      <protection locked="0"/>
    </xf>
    <xf numFmtId="0" fontId="15" fillId="0" borderId="34" xfId="0" applyFont="1" applyBorder="1" applyAlignment="1" applyProtection="1">
      <alignment horizontal="left" vertical="center" wrapText="1"/>
      <protection locked="0"/>
    </xf>
    <xf numFmtId="0" fontId="12" fillId="0" borderId="34" xfId="0" applyFont="1" applyBorder="1" applyAlignment="1" applyProtection="1">
      <alignment horizontal="center" vertical="center"/>
      <protection locked="0"/>
    </xf>
    <xf numFmtId="164" fontId="14" fillId="9" borderId="35" xfId="0" applyNumberFormat="1" applyFont="1" applyFill="1" applyBorder="1" applyAlignment="1">
      <alignment horizontal="center" shrinkToFit="1"/>
    </xf>
    <xf numFmtId="164" fontId="14" fillId="0" borderId="35" xfId="0" applyNumberFormat="1" applyFont="1" applyBorder="1" applyAlignment="1" applyProtection="1">
      <alignment horizontal="center" shrinkToFit="1"/>
      <protection locked="0"/>
    </xf>
    <xf numFmtId="0" fontId="13" fillId="0" borderId="35" xfId="0" applyFont="1" applyBorder="1" applyProtection="1">
      <protection locked="0"/>
    </xf>
    <xf numFmtId="0" fontId="12" fillId="9" borderId="38" xfId="0" applyFont="1" applyFill="1" applyBorder="1" applyAlignment="1">
      <alignment horizontal="center" vertical="center"/>
    </xf>
    <xf numFmtId="0" fontId="12" fillId="9" borderId="38" xfId="0" applyFont="1" applyFill="1" applyBorder="1" applyAlignment="1">
      <alignment horizontal="center"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44" fontId="11" fillId="9" borderId="40" xfId="12" applyFont="1" applyFill="1" applyBorder="1" applyAlignment="1">
      <alignment vertical="center" wrapText="1"/>
    </xf>
    <xf numFmtId="0" fontId="11" fillId="9" borderId="40" xfId="0" applyFont="1" applyFill="1" applyBorder="1" applyAlignment="1">
      <alignment horizontal="center" vertical="center" wrapText="1"/>
    </xf>
    <xf numFmtId="0" fontId="11" fillId="9" borderId="40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horizontal="center" vertical="center" wrapText="1"/>
    </xf>
    <xf numFmtId="0" fontId="12" fillId="0" borderId="0" xfId="0" applyFont="1" applyBorder="1" applyAlignment="1" applyProtection="1">
      <alignment horizontal="center"/>
      <protection locked="0"/>
    </xf>
    <xf numFmtId="0" fontId="11" fillId="11" borderId="0" xfId="0" applyFont="1" applyFill="1" applyAlignment="1"/>
    <xf numFmtId="0" fontId="11" fillId="11" borderId="0" xfId="0" applyFont="1" applyFill="1" applyAlignment="1">
      <alignment vertical="center"/>
    </xf>
    <xf numFmtId="44" fontId="12" fillId="11" borderId="0" xfId="0" applyNumberFormat="1" applyFont="1" applyFill="1" applyAlignment="1"/>
    <xf numFmtId="0" fontId="12" fillId="11" borderId="0" xfId="0" applyFont="1" applyFill="1" applyAlignment="1">
      <alignment horizontal="center"/>
    </xf>
    <xf numFmtId="0" fontId="12" fillId="9" borderId="4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165" fontId="18" fillId="0" borderId="0" xfId="0" applyNumberFormat="1" applyFont="1" applyAlignment="1">
      <alignment horizontal="left" vertical="center" wrapText="1"/>
    </xf>
    <xf numFmtId="0" fontId="19" fillId="0" borderId="0" xfId="0" applyFont="1"/>
    <xf numFmtId="0" fontId="19" fillId="0" borderId="0" xfId="0" applyFont="1" applyAlignment="1">
      <alignment wrapText="1"/>
    </xf>
    <xf numFmtId="0" fontId="18" fillId="0" borderId="41" xfId="0" applyFont="1" applyBorder="1" applyAlignment="1">
      <alignment horizontal="center" vertical="center" wrapText="1"/>
    </xf>
    <xf numFmtId="0" fontId="18" fillId="0" borderId="41" xfId="0" applyFont="1" applyBorder="1" applyAlignment="1">
      <alignment horizontal="right" vertical="center" wrapText="1"/>
    </xf>
    <xf numFmtId="165" fontId="18" fillId="0" borderId="41" xfId="0" applyNumberFormat="1" applyFont="1" applyBorder="1" applyAlignment="1">
      <alignment horizontal="left" vertical="center" wrapText="1"/>
    </xf>
    <xf numFmtId="0" fontId="21" fillId="13" borderId="40" xfId="0" applyFont="1" applyFill="1" applyBorder="1" applyAlignment="1">
      <alignment horizontal="center" vertical="center" wrapText="1"/>
    </xf>
    <xf numFmtId="0" fontId="11" fillId="11" borderId="0" xfId="0" applyFont="1" applyFill="1" applyAlignment="1">
      <alignment wrapText="1"/>
    </xf>
    <xf numFmtId="0" fontId="12" fillId="11" borderId="46" xfId="0" applyFont="1" applyFill="1" applyBorder="1" applyAlignment="1">
      <alignment horizontal="center" vertical="center" wrapText="1"/>
    </xf>
    <xf numFmtId="0" fontId="12" fillId="11" borderId="40" xfId="0" applyFont="1" applyFill="1" applyBorder="1" applyAlignment="1">
      <alignment horizontal="center" vertical="center" wrapText="1"/>
    </xf>
    <xf numFmtId="0" fontId="11" fillId="0" borderId="0" xfId="0" applyFont="1" applyBorder="1" applyProtection="1">
      <protection locked="0"/>
    </xf>
    <xf numFmtId="0" fontId="11" fillId="9" borderId="44" xfId="0" applyFont="1" applyFill="1" applyBorder="1" applyAlignment="1">
      <alignment horizontal="center" vertical="center" wrapText="1"/>
    </xf>
    <xf numFmtId="0" fontId="11" fillId="9" borderId="48" xfId="0" applyFont="1" applyFill="1" applyBorder="1" applyAlignment="1">
      <alignment horizontal="center" vertical="center" wrapText="1"/>
    </xf>
    <xf numFmtId="0" fontId="11" fillId="0" borderId="50" xfId="0" applyFont="1" applyBorder="1" applyProtection="1">
      <protection locked="0"/>
    </xf>
    <xf numFmtId="0" fontId="12" fillId="11" borderId="42" xfId="0" applyFont="1" applyFill="1" applyBorder="1" applyAlignment="1">
      <alignment horizontal="center" vertical="center" wrapText="1"/>
    </xf>
    <xf numFmtId="0" fontId="12" fillId="0" borderId="53" xfId="0" applyFont="1" applyBorder="1" applyAlignment="1" applyProtection="1">
      <alignment horizontal="center" vertical="center"/>
      <protection locked="0"/>
    </xf>
    <xf numFmtId="0" fontId="12" fillId="9" borderId="54" xfId="0" applyFont="1" applyFill="1" applyBorder="1" applyAlignment="1" applyProtection="1">
      <alignment horizontal="center" vertical="center" wrapText="1"/>
    </xf>
    <xf numFmtId="0" fontId="11" fillId="9" borderId="54" xfId="0" applyFont="1" applyFill="1" applyBorder="1" applyAlignment="1" applyProtection="1">
      <alignment horizontal="center"/>
    </xf>
    <xf numFmtId="0" fontId="12" fillId="11" borderId="48" xfId="0" applyFont="1" applyFill="1" applyBorder="1" applyAlignment="1">
      <alignment horizontal="center" vertical="center" wrapText="1"/>
    </xf>
    <xf numFmtId="0" fontId="11" fillId="9" borderId="55" xfId="0" applyFont="1" applyFill="1" applyBorder="1" applyAlignment="1">
      <alignment horizontal="center" vertical="center" wrapText="1"/>
    </xf>
    <xf numFmtId="0" fontId="11" fillId="9" borderId="56" xfId="0" applyFont="1" applyFill="1" applyBorder="1" applyAlignment="1">
      <alignment horizontal="center" vertical="center" wrapText="1"/>
    </xf>
    <xf numFmtId="0" fontId="11" fillId="9" borderId="46" xfId="0" applyFont="1" applyFill="1" applyBorder="1" applyAlignment="1">
      <alignment vertical="center" wrapText="1"/>
    </xf>
    <xf numFmtId="0" fontId="11" fillId="9" borderId="49" xfId="0" applyFont="1" applyFill="1" applyBorder="1" applyAlignment="1">
      <alignment horizontal="center" vertical="center" wrapText="1"/>
    </xf>
    <xf numFmtId="0" fontId="11" fillId="9" borderId="4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12" fillId="0" borderId="21" xfId="0" applyFont="1" applyBorder="1" applyAlignment="1" applyProtection="1">
      <protection locked="0"/>
    </xf>
    <xf numFmtId="0" fontId="0" fillId="0" borderId="45" xfId="0" applyBorder="1"/>
    <xf numFmtId="0" fontId="0" fillId="0" borderId="0" xfId="0" applyBorder="1"/>
    <xf numFmtId="0" fontId="11" fillId="9" borderId="9" xfId="0" applyFont="1" applyFill="1" applyBorder="1" applyAlignment="1">
      <alignment wrapText="1"/>
    </xf>
    <xf numFmtId="0" fontId="11" fillId="9" borderId="10" xfId="0" applyFont="1" applyFill="1" applyBorder="1" applyAlignment="1">
      <alignment wrapText="1"/>
    </xf>
    <xf numFmtId="0" fontId="11" fillId="9" borderId="11" xfId="0" applyFont="1" applyFill="1" applyBorder="1" applyAlignment="1">
      <alignment wrapText="1"/>
    </xf>
    <xf numFmtId="0" fontId="11" fillId="9" borderId="18" xfId="0" applyFont="1" applyFill="1" applyBorder="1" applyAlignment="1">
      <alignment wrapText="1"/>
    </xf>
    <xf numFmtId="0" fontId="11" fillId="9" borderId="19" xfId="0" applyFont="1" applyFill="1" applyBorder="1" applyAlignment="1">
      <alignment wrapText="1"/>
    </xf>
    <xf numFmtId="0" fontId="11" fillId="9" borderId="20" xfId="0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/>
    </xf>
    <xf numFmtId="0" fontId="12" fillId="9" borderId="8" xfId="0" applyFont="1" applyFill="1" applyBorder="1" applyAlignment="1">
      <alignment horizontal="center" vertical="center"/>
    </xf>
    <xf numFmtId="0" fontId="12" fillId="0" borderId="0" xfId="0" applyFont="1" applyAlignment="1" applyProtection="1">
      <alignment horizontal="center"/>
      <protection locked="0"/>
    </xf>
    <xf numFmtId="0" fontId="16" fillId="10" borderId="2" xfId="0" applyFont="1" applyFill="1" applyBorder="1" applyAlignment="1">
      <alignment horizontal="center"/>
    </xf>
    <xf numFmtId="0" fontId="16" fillId="10" borderId="4" xfId="0" applyFont="1" applyFill="1" applyBorder="1" applyAlignment="1">
      <alignment horizontal="center"/>
    </xf>
    <xf numFmtId="0" fontId="16" fillId="10" borderId="8" xfId="0" applyFont="1" applyFill="1" applyBorder="1" applyAlignment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>
      <alignment horizontal="center" vertical="center" shrinkToFit="1"/>
    </xf>
    <xf numFmtId="164" fontId="14" fillId="9" borderId="15" xfId="0" applyNumberFormat="1" applyFont="1" applyFill="1" applyBorder="1" applyAlignment="1">
      <alignment horizontal="center" vertical="center" shrinkToFit="1"/>
    </xf>
    <xf numFmtId="164" fontId="14" fillId="9" borderId="16" xfId="0" applyNumberFormat="1" applyFont="1" applyFill="1" applyBorder="1" applyAlignment="1">
      <alignment horizontal="center" vertical="center" shrinkToFit="1"/>
    </xf>
    <xf numFmtId="0" fontId="12" fillId="9" borderId="25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 vertical="center"/>
    </xf>
    <xf numFmtId="0" fontId="16" fillId="10" borderId="25" xfId="0" applyFont="1" applyFill="1" applyBorder="1" applyAlignment="1">
      <alignment horizontal="center"/>
    </xf>
    <xf numFmtId="0" fontId="16" fillId="10" borderId="26" xfId="0" applyFont="1" applyFill="1" applyBorder="1" applyAlignment="1">
      <alignment horizontal="center"/>
    </xf>
    <xf numFmtId="0" fontId="16" fillId="10" borderId="24" xfId="0" applyFont="1" applyFill="1" applyBorder="1" applyAlignment="1">
      <alignment horizontal="center"/>
    </xf>
    <xf numFmtId="0" fontId="12" fillId="0" borderId="25" xfId="0" applyFont="1" applyBorder="1" applyAlignment="1" applyProtection="1">
      <alignment horizontal="center" vertical="center"/>
      <protection locked="0"/>
    </xf>
    <xf numFmtId="0" fontId="15" fillId="0" borderId="23" xfId="0" applyFont="1" applyBorder="1" applyAlignment="1" applyProtection="1">
      <alignment vertical="top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shrinkToFit="1"/>
      <protection locked="0"/>
    </xf>
    <xf numFmtId="164" fontId="14" fillId="9" borderId="23" xfId="0" applyNumberFormat="1" applyFont="1" applyFill="1" applyBorder="1" applyAlignment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32" xfId="0" applyFont="1" applyFill="1" applyBorder="1" applyAlignment="1">
      <alignment wrapText="1"/>
    </xf>
    <xf numFmtId="0" fontId="11" fillId="9" borderId="31" xfId="0" applyFont="1" applyFill="1" applyBorder="1" applyAlignment="1">
      <alignment wrapText="1"/>
    </xf>
    <xf numFmtId="0" fontId="11" fillId="9" borderId="30" xfId="0" applyFont="1" applyFill="1" applyBorder="1" applyAlignment="1">
      <alignment wrapText="1"/>
    </xf>
    <xf numFmtId="0" fontId="11" fillId="9" borderId="29" xfId="0" applyFont="1" applyFill="1" applyBorder="1" applyAlignment="1">
      <alignment wrapText="1"/>
    </xf>
    <xf numFmtId="0" fontId="11" fillId="9" borderId="28" xfId="0" applyFont="1" applyFill="1" applyBorder="1" applyAlignment="1">
      <alignment wrapText="1"/>
    </xf>
    <xf numFmtId="0" fontId="11" fillId="9" borderId="27" xfId="0" applyFont="1" applyFill="1" applyBorder="1" applyAlignment="1">
      <alignment wrapText="1"/>
    </xf>
    <xf numFmtId="0" fontId="12" fillId="9" borderId="38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16" fillId="10" borderId="38" xfId="0" applyFont="1" applyFill="1" applyBorder="1" applyAlignment="1">
      <alignment horizontal="center"/>
    </xf>
    <xf numFmtId="0" fontId="16" fillId="10" borderId="39" xfId="0" applyFont="1" applyFill="1" applyBorder="1" applyAlignment="1">
      <alignment horizontal="center"/>
    </xf>
    <xf numFmtId="0" fontId="16" fillId="10" borderId="37" xfId="0" applyFont="1" applyFill="1" applyBorder="1" applyAlignment="1">
      <alignment horizontal="center"/>
    </xf>
    <xf numFmtId="0" fontId="12" fillId="0" borderId="38" xfId="0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 applyProtection="1">
      <alignment vertical="top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shrinkToFit="1"/>
      <protection locked="0"/>
    </xf>
    <xf numFmtId="164" fontId="14" fillId="9" borderId="36" xfId="0" applyNumberFormat="1" applyFont="1" applyFill="1" applyBorder="1" applyAlignment="1">
      <alignment horizontal="center" vertical="center" shrinkToFit="1"/>
    </xf>
    <xf numFmtId="0" fontId="12" fillId="0" borderId="52" xfId="0" applyFont="1" applyBorder="1" applyAlignment="1" applyProtection="1">
      <alignment horizontal="center" vertical="center"/>
      <protection locked="0"/>
    </xf>
    <xf numFmtId="0" fontId="12" fillId="0" borderId="53" xfId="0" applyFont="1" applyBorder="1" applyAlignment="1" applyProtection="1">
      <alignment horizontal="center" vertical="center"/>
      <protection locked="0"/>
    </xf>
    <xf numFmtId="0" fontId="12" fillId="0" borderId="57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 applyProtection="1">
      <alignment vertical="top" wrapText="1"/>
      <protection locked="0"/>
    </xf>
    <xf numFmtId="0" fontId="11" fillId="9" borderId="47" xfId="0" applyFont="1" applyFill="1" applyBorder="1" applyAlignment="1" applyProtection="1">
      <alignment wrapText="1"/>
    </xf>
    <xf numFmtId="0" fontId="11" fillId="9" borderId="42" xfId="0" applyFont="1" applyFill="1" applyBorder="1" applyAlignment="1" applyProtection="1">
      <alignment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center" vertical="center"/>
    </xf>
    <xf numFmtId="0" fontId="18" fillId="12" borderId="40" xfId="0" applyFont="1" applyFill="1" applyBorder="1" applyAlignment="1">
      <alignment horizontal="center" vertical="center" wrapText="1"/>
    </xf>
    <xf numFmtId="0" fontId="12" fillId="11" borderId="45" xfId="0" applyFont="1" applyFill="1" applyBorder="1" applyAlignment="1">
      <alignment horizontal="center" vertical="top" textRotation="90" wrapText="1"/>
    </xf>
    <xf numFmtId="0" fontId="12" fillId="11" borderId="56" xfId="0" applyFont="1" applyFill="1" applyBorder="1" applyAlignment="1">
      <alignment horizontal="center" vertical="top" textRotation="90" wrapText="1"/>
    </xf>
    <xf numFmtId="0" fontId="12" fillId="11" borderId="55" xfId="0" applyFont="1" applyFill="1" applyBorder="1" applyAlignment="1">
      <alignment horizontal="center" vertical="top" textRotation="90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6" fillId="11" borderId="7" xfId="0" applyFont="1" applyFill="1" applyBorder="1" applyAlignment="1">
      <alignment horizont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  <xf numFmtId="0" fontId="17" fillId="11" borderId="42" xfId="0" applyFont="1" applyFill="1" applyBorder="1" applyAlignment="1">
      <alignment horizontal="left" vertical="center" wrapText="1"/>
    </xf>
    <xf numFmtId="0" fontId="17" fillId="11" borderId="49" xfId="0" applyFont="1" applyFill="1" applyBorder="1" applyAlignment="1">
      <alignment horizontal="left" vertical="center" wrapText="1"/>
    </xf>
    <xf numFmtId="0" fontId="17" fillId="11" borderId="43" xfId="0" applyFont="1" applyFill="1" applyBorder="1" applyAlignment="1">
      <alignment horizontal="left" vertical="center" wrapText="1"/>
    </xf>
    <xf numFmtId="0" fontId="17" fillId="11" borderId="44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3889500</xdr:colOff>
      <xdr:row>0</xdr:row>
      <xdr:rowOff>0</xdr:rowOff>
    </xdr:from>
    <xdr:to>
      <xdr:col>2</xdr:col>
      <xdr:colOff>4500780</xdr:colOff>
      <xdr:row>3</xdr:row>
      <xdr:rowOff>126720</xdr:rowOff>
    </xdr:to>
    <xdr:pic>
      <xdr:nvPicPr>
        <xdr:cNvPr id="6" name="Figura 1">
          <a:extLst>
            <a:ext uri="{FF2B5EF4-FFF2-40B4-BE49-F238E27FC236}">
              <a16:creationId xmlns:a16="http://schemas.microsoft.com/office/drawing/2014/main" xmlns="" id="{15F1A564-D3ED-40DF-9B37-FCA6B0A0B72C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108700" y="0"/>
          <a:ext cx="611280" cy="61249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L17" sqref="L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170" t="s">
        <v>12</v>
      </c>
      <c r="B1" s="171"/>
      <c r="C1" s="171"/>
      <c r="D1" s="171"/>
      <c r="E1" s="171"/>
      <c r="F1" s="171"/>
      <c r="G1" s="171"/>
      <c r="H1" s="171"/>
      <c r="I1" s="172"/>
    </row>
    <row r="2" spans="1:9" ht="25.5">
      <c r="A2" s="173" t="s">
        <v>0</v>
      </c>
      <c r="B2" s="69" t="s">
        <v>24</v>
      </c>
      <c r="C2" s="69" t="s">
        <v>1</v>
      </c>
      <c r="D2" s="69" t="s">
        <v>2</v>
      </c>
      <c r="E2" s="70" t="s">
        <v>32</v>
      </c>
      <c r="F2" s="70" t="s">
        <v>33</v>
      </c>
      <c r="G2" s="69" t="s">
        <v>3</v>
      </c>
      <c r="H2" s="65" t="s">
        <v>4</v>
      </c>
      <c r="I2" s="66" t="s">
        <v>10</v>
      </c>
    </row>
    <row r="3" spans="1:9" ht="12.75" customHeight="1">
      <c r="A3" s="173"/>
      <c r="B3" s="174" t="s">
        <v>43</v>
      </c>
      <c r="C3" s="177" t="s">
        <v>8</v>
      </c>
      <c r="D3" s="180">
        <v>100</v>
      </c>
      <c r="E3" s="183">
        <f>IF(C20&lt;=25%,D20,MIN(E20:F20))</f>
        <v>1486.91</v>
      </c>
      <c r="F3" s="183">
        <f>MIN(H3:H17)</f>
        <v>1073.54</v>
      </c>
      <c r="G3" s="4" t="s">
        <v>44</v>
      </c>
      <c r="H3" s="13">
        <v>1200</v>
      </c>
      <c r="I3" s="68">
        <f t="shared" ref="I3:I17" si="0">IF(H3="","",(IF($C$20&lt;25%,"N/A",IF(H3&lt;=($D$20+$A$20),H3,"Descartado"))))</f>
        <v>1200</v>
      </c>
    </row>
    <row r="4" spans="1:9">
      <c r="A4" s="173"/>
      <c r="B4" s="175"/>
      <c r="C4" s="178"/>
      <c r="D4" s="181"/>
      <c r="E4" s="184"/>
      <c r="F4" s="184"/>
      <c r="G4" s="4" t="s">
        <v>45</v>
      </c>
      <c r="H4" s="13">
        <v>1200</v>
      </c>
      <c r="I4" s="68">
        <f t="shared" si="0"/>
        <v>1200</v>
      </c>
    </row>
    <row r="5" spans="1:9">
      <c r="A5" s="173"/>
      <c r="B5" s="175"/>
      <c r="C5" s="178"/>
      <c r="D5" s="181"/>
      <c r="E5" s="184"/>
      <c r="F5" s="184"/>
      <c r="G5" s="4" t="s">
        <v>46</v>
      </c>
      <c r="H5" s="13">
        <v>1903</v>
      </c>
      <c r="I5" s="68">
        <f t="shared" si="0"/>
        <v>1903</v>
      </c>
    </row>
    <row r="6" spans="1:9">
      <c r="A6" s="173"/>
      <c r="B6" s="175"/>
      <c r="C6" s="178"/>
      <c r="D6" s="181"/>
      <c r="E6" s="184"/>
      <c r="F6" s="184"/>
      <c r="G6" s="4" t="s">
        <v>47</v>
      </c>
      <c r="H6" s="13">
        <v>1073.54</v>
      </c>
      <c r="I6" s="68">
        <f t="shared" si="0"/>
        <v>1073.54</v>
      </c>
    </row>
    <row r="7" spans="1:9">
      <c r="A7" s="173"/>
      <c r="B7" s="175"/>
      <c r="C7" s="178"/>
      <c r="D7" s="181"/>
      <c r="E7" s="184"/>
      <c r="F7" s="184"/>
      <c r="G7" s="4" t="s">
        <v>48</v>
      </c>
      <c r="H7" s="13">
        <v>2058</v>
      </c>
      <c r="I7" s="68">
        <f t="shared" si="0"/>
        <v>2058</v>
      </c>
    </row>
    <row r="8" spans="1:9">
      <c r="A8" s="173"/>
      <c r="B8" s="175"/>
      <c r="C8" s="178"/>
      <c r="D8" s="181"/>
      <c r="E8" s="184"/>
      <c r="F8" s="184"/>
      <c r="G8" s="4" t="s">
        <v>80</v>
      </c>
      <c r="H8" s="13">
        <v>3032.72</v>
      </c>
      <c r="I8" s="68" t="str">
        <f t="shared" si="0"/>
        <v>Descartado</v>
      </c>
    </row>
    <row r="9" spans="1:9">
      <c r="A9" s="173"/>
      <c r="B9" s="175"/>
      <c r="C9" s="178"/>
      <c r="D9" s="181"/>
      <c r="E9" s="184"/>
      <c r="F9" s="184"/>
      <c r="G9" s="4"/>
      <c r="H9" s="13"/>
      <c r="I9" s="68" t="str">
        <f t="shared" si="0"/>
        <v/>
      </c>
    </row>
    <row r="10" spans="1:9">
      <c r="A10" s="173"/>
      <c r="B10" s="175"/>
      <c r="C10" s="178"/>
      <c r="D10" s="181"/>
      <c r="E10" s="184"/>
      <c r="F10" s="184"/>
      <c r="G10" s="4"/>
      <c r="H10" s="13"/>
      <c r="I10" s="68" t="str">
        <f t="shared" si="0"/>
        <v/>
      </c>
    </row>
    <row r="11" spans="1:9">
      <c r="A11" s="173"/>
      <c r="B11" s="175"/>
      <c r="C11" s="178"/>
      <c r="D11" s="181"/>
      <c r="E11" s="184"/>
      <c r="F11" s="184"/>
      <c r="G11" s="4"/>
      <c r="H11" s="13"/>
      <c r="I11" s="68" t="str">
        <f t="shared" si="0"/>
        <v/>
      </c>
    </row>
    <row r="12" spans="1:9">
      <c r="A12" s="173"/>
      <c r="B12" s="175"/>
      <c r="C12" s="178"/>
      <c r="D12" s="181"/>
      <c r="E12" s="184"/>
      <c r="F12" s="184"/>
      <c r="G12" s="4"/>
      <c r="H12" s="13"/>
      <c r="I12" s="68" t="str">
        <f t="shared" si="0"/>
        <v/>
      </c>
    </row>
    <row r="13" spans="1:9">
      <c r="A13" s="173"/>
      <c r="B13" s="175"/>
      <c r="C13" s="178"/>
      <c r="D13" s="181"/>
      <c r="E13" s="184"/>
      <c r="F13" s="184"/>
      <c r="G13" s="4"/>
      <c r="H13" s="13"/>
      <c r="I13" s="68" t="str">
        <f t="shared" si="0"/>
        <v/>
      </c>
    </row>
    <row r="14" spans="1:9">
      <c r="A14" s="173"/>
      <c r="B14" s="175"/>
      <c r="C14" s="178"/>
      <c r="D14" s="181"/>
      <c r="E14" s="184"/>
      <c r="F14" s="184"/>
      <c r="G14" s="4"/>
      <c r="H14" s="13"/>
      <c r="I14" s="68" t="str">
        <f t="shared" si="0"/>
        <v/>
      </c>
    </row>
    <row r="15" spans="1:9">
      <c r="A15" s="173"/>
      <c r="B15" s="175"/>
      <c r="C15" s="178"/>
      <c r="D15" s="181"/>
      <c r="E15" s="184"/>
      <c r="F15" s="184"/>
      <c r="G15" s="4"/>
      <c r="H15" s="13"/>
      <c r="I15" s="68" t="str">
        <f t="shared" si="0"/>
        <v/>
      </c>
    </row>
    <row r="16" spans="1:9">
      <c r="A16" s="173"/>
      <c r="B16" s="175"/>
      <c r="C16" s="178"/>
      <c r="D16" s="181"/>
      <c r="E16" s="184"/>
      <c r="F16" s="184"/>
      <c r="G16" s="4"/>
      <c r="H16" s="13"/>
      <c r="I16" s="68" t="str">
        <f t="shared" si="0"/>
        <v/>
      </c>
    </row>
    <row r="17" spans="1:11">
      <c r="A17" s="173"/>
      <c r="B17" s="176"/>
      <c r="C17" s="179"/>
      <c r="D17" s="182"/>
      <c r="E17" s="185"/>
      <c r="F17" s="185"/>
      <c r="G17" s="4"/>
      <c r="H17" s="13"/>
      <c r="I17" s="68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67"/>
      <c r="K18" s="67"/>
    </row>
    <row r="19" spans="1:11" ht="25.5">
      <c r="A19" s="66" t="s">
        <v>35</v>
      </c>
      <c r="B19" s="66" t="s">
        <v>36</v>
      </c>
      <c r="C19" s="65" t="s">
        <v>5</v>
      </c>
      <c r="D19" s="63" t="s">
        <v>6</v>
      </c>
      <c r="E19" s="64" t="s">
        <v>11</v>
      </c>
      <c r="F19" s="63" t="s">
        <v>7</v>
      </c>
      <c r="G19" s="167" t="s">
        <v>34</v>
      </c>
      <c r="H19" s="168"/>
      <c r="I19" s="46"/>
    </row>
    <row r="20" spans="1:11">
      <c r="A20" s="62">
        <f>IF(B20&lt;2,"N/A",(STDEV(H3:H17)))</f>
        <v>751.80623550664018</v>
      </c>
      <c r="B20" s="62">
        <f>COUNT(H3:H17)</f>
        <v>6</v>
      </c>
      <c r="C20" s="61">
        <f>IF(B20&lt;2,"N/A",(A20/D20))</f>
        <v>0.43094812128506094</v>
      </c>
      <c r="D20" s="60">
        <f>ROUND(AVERAGE(H3:H17),2)</f>
        <v>1744.54</v>
      </c>
      <c r="E20" s="59">
        <f>IFERROR(ROUND(IF(B20&lt;2,"N/A",(IF(C20&lt;=25%,"N/A",AVERAGE(I3:I17)))),2),"N/A")</f>
        <v>1486.91</v>
      </c>
      <c r="F20" s="59">
        <f>ROUND(MEDIAN(H3:H17),2)</f>
        <v>1551.5</v>
      </c>
      <c r="G20" s="58" t="str">
        <f>INDEX(G3:G17,MATCH(H20,H3:H17,0))</f>
        <v>Rimo</v>
      </c>
      <c r="H20" s="57">
        <f>MIN(H3:H17)</f>
        <v>1073.54</v>
      </c>
      <c r="I20" s="46"/>
    </row>
    <row r="21" spans="1:11">
      <c r="A21" s="51"/>
      <c r="B21" s="46"/>
      <c r="C21" s="33"/>
      <c r="D21" s="33"/>
      <c r="E21" s="33"/>
      <c r="F21" s="33"/>
      <c r="G21" s="46"/>
      <c r="H21" s="56"/>
      <c r="I21" s="55"/>
      <c r="J21" s="55"/>
      <c r="K21" s="55"/>
    </row>
    <row r="22" spans="1:11">
      <c r="B22" s="51"/>
      <c r="C22" s="51"/>
      <c r="D22" s="169"/>
      <c r="E22" s="169"/>
      <c r="F22" s="54"/>
      <c r="G22" s="53" t="s">
        <v>37</v>
      </c>
      <c r="H22" s="52">
        <f>IF(C20&lt;=25%,D20,MIN(E20:F20))</f>
        <v>1486.91</v>
      </c>
    </row>
    <row r="23" spans="1:11">
      <c r="B23" s="51"/>
      <c r="C23" s="51"/>
      <c r="D23" s="169"/>
      <c r="E23" s="169"/>
      <c r="F23" s="50"/>
      <c r="G23" s="49" t="s">
        <v>9</v>
      </c>
      <c r="H23" s="48">
        <f>ROUND(H22,2)*D3</f>
        <v>148691</v>
      </c>
    </row>
    <row r="24" spans="1:11">
      <c r="B24" s="47"/>
      <c r="C24" s="47"/>
      <c r="D24" s="46"/>
      <c r="E24" s="46"/>
    </row>
    <row r="26" spans="1:11">
      <c r="A26" s="161" t="s">
        <v>25</v>
      </c>
      <c r="B26" s="162"/>
      <c r="C26" s="162"/>
      <c r="D26" s="162"/>
      <c r="E26" s="162"/>
      <c r="F26" s="162"/>
      <c r="G26" s="162"/>
      <c r="H26" s="162"/>
      <c r="I26" s="163"/>
    </row>
    <row r="27" spans="1:11" ht="12.75" customHeight="1">
      <c r="A27" s="161" t="s">
        <v>26</v>
      </c>
      <c r="B27" s="162"/>
      <c r="C27" s="162"/>
      <c r="D27" s="162"/>
      <c r="E27" s="162"/>
      <c r="F27" s="162"/>
      <c r="G27" s="162"/>
      <c r="H27" s="162"/>
      <c r="I27" s="163"/>
    </row>
    <row r="28" spans="1:11" ht="12.75" customHeight="1">
      <c r="A28" s="161" t="s">
        <v>27</v>
      </c>
      <c r="B28" s="162"/>
      <c r="C28" s="162"/>
      <c r="D28" s="162"/>
      <c r="E28" s="162"/>
      <c r="F28" s="162"/>
      <c r="G28" s="162"/>
      <c r="H28" s="162"/>
      <c r="I28" s="163"/>
    </row>
    <row r="29" spans="1:11">
      <c r="A29" s="161" t="s">
        <v>28</v>
      </c>
      <c r="B29" s="162"/>
      <c r="C29" s="162"/>
      <c r="D29" s="162"/>
      <c r="E29" s="162"/>
      <c r="F29" s="162"/>
      <c r="G29" s="162"/>
      <c r="H29" s="162"/>
      <c r="I29" s="163"/>
    </row>
    <row r="30" spans="1:11" ht="12.75" customHeight="1">
      <c r="A30" s="161" t="s">
        <v>29</v>
      </c>
      <c r="B30" s="162"/>
      <c r="C30" s="162"/>
      <c r="D30" s="162"/>
      <c r="E30" s="162"/>
      <c r="F30" s="162"/>
      <c r="G30" s="162"/>
      <c r="H30" s="162"/>
      <c r="I30" s="163"/>
    </row>
    <row r="31" spans="1:11" ht="12.75" customHeight="1">
      <c r="A31" s="161" t="s">
        <v>30</v>
      </c>
      <c r="B31" s="162"/>
      <c r="C31" s="162"/>
      <c r="D31" s="162"/>
      <c r="E31" s="162"/>
      <c r="F31" s="162"/>
      <c r="G31" s="162"/>
      <c r="H31" s="162"/>
      <c r="I31" s="163"/>
    </row>
    <row r="32" spans="1:11" ht="24.75" customHeight="1">
      <c r="A32" s="164" t="s">
        <v>31</v>
      </c>
      <c r="B32" s="165"/>
      <c r="C32" s="165"/>
      <c r="D32" s="165"/>
      <c r="E32" s="165"/>
      <c r="F32" s="165"/>
      <c r="G32" s="165"/>
      <c r="H32" s="165"/>
      <c r="I32" s="16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56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55</v>
      </c>
      <c r="C3" s="177" t="s">
        <v>8</v>
      </c>
      <c r="D3" s="180">
        <v>10</v>
      </c>
      <c r="E3" s="208">
        <f>IF(C20&lt;=25%,D20,MIN(E20:F20))</f>
        <v>1691.63</v>
      </c>
      <c r="F3" s="208">
        <f>MIN(H3:H17)</f>
        <v>747.04</v>
      </c>
      <c r="G3" s="4" t="s">
        <v>44</v>
      </c>
      <c r="H3" s="13">
        <v>1800</v>
      </c>
      <c r="I3" s="29">
        <f>IF(H3="","",(IF($C$20&lt;25%,"N/A",IF(H3&lt;=($D$20+$A$20),H3,"Descartado"))))</f>
        <v>1800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1350</v>
      </c>
      <c r="I4" s="29">
        <f t="shared" ref="I4:I17" si="0">IF(H4="","",(IF($C$20&lt;25%,"N/A",IF(H4&lt;=($D$20+$A$20),H4,"Descartado"))))</f>
        <v>1350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2570</v>
      </c>
      <c r="I5" s="29" t="str">
        <f t="shared" si="0"/>
        <v>Descartado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747.04</v>
      </c>
      <c r="I6" s="29">
        <f t="shared" si="0"/>
        <v>747.04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2049</v>
      </c>
      <c r="I7" s="29">
        <f>IF(H7="","",(IF($C$20&lt;25%,"N/A",IF(H7&lt;=($D$20+$A$20),H7,"Descartado"))))</f>
        <v>2049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2512.1</v>
      </c>
      <c r="I8" s="29">
        <f t="shared" si="0"/>
        <v>2512.1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702.07371811417761</v>
      </c>
      <c r="B20" s="19">
        <f>COUNT(H3:H17)</f>
        <v>6</v>
      </c>
      <c r="C20" s="20">
        <f>IF(B20&lt;2,"N/A",(A20/D20))</f>
        <v>0.38197283931305298</v>
      </c>
      <c r="D20" s="21">
        <f>ROUND(AVERAGE(H3:H17),2)</f>
        <v>1838.02</v>
      </c>
      <c r="E20" s="22">
        <f>IFERROR(ROUND(IF(B20&lt;2,"N/A",(IF(C20&lt;=25%,"N/A",AVERAGE(I3:I17)))),2),"N/A")</f>
        <v>1691.63</v>
      </c>
      <c r="F20" s="22">
        <f>ROUND(MEDIAN(H3:H17),2)</f>
        <v>1924.5</v>
      </c>
      <c r="G20" s="23" t="str">
        <f>INDEX(G3:G17,MATCH(H20,H3:H17,0))</f>
        <v>Rimo</v>
      </c>
      <c r="H20" s="24">
        <f>MIN(H3:H17)</f>
        <v>747.04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1691.63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16916.300000000003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57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58</v>
      </c>
      <c r="C3" s="177" t="s">
        <v>8</v>
      </c>
      <c r="D3" s="180">
        <v>400</v>
      </c>
      <c r="E3" s="208">
        <f>IF(C20&lt;=25%,D20,MIN(E20:F20))</f>
        <v>810.84</v>
      </c>
      <c r="F3" s="208">
        <f>MIN(H3:H17)</f>
        <v>767.37</v>
      </c>
      <c r="G3" s="4" t="s">
        <v>44</v>
      </c>
      <c r="H3" s="13">
        <v>900</v>
      </c>
      <c r="I3" s="29">
        <f>IF(H3="","",(IF($C$20&lt;25%,"N/A",IF(H3&lt;=($D$20+$A$20),H3,"Descartado"))))</f>
        <v>900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790</v>
      </c>
      <c r="I4" s="29">
        <f t="shared" ref="I4:I17" si="0">IF(H4="","",(IF($C$20&lt;25%,"N/A",IF(H4&lt;=($D$20+$A$20),H4,"Descartado"))))</f>
        <v>790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786</v>
      </c>
      <c r="I5" s="29">
        <f t="shared" si="0"/>
        <v>786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767.37</v>
      </c>
      <c r="I6" s="29">
        <f t="shared" si="0"/>
        <v>767.37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1449</v>
      </c>
      <c r="I7" s="29" t="str">
        <f t="shared" si="0"/>
        <v>Descartado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1380.8</v>
      </c>
      <c r="I8" s="29" t="str">
        <f t="shared" si="0"/>
        <v>Descartado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316.14238841066538</v>
      </c>
      <c r="B20" s="19">
        <f>COUNT(H3:H17)</f>
        <v>6</v>
      </c>
      <c r="C20" s="20">
        <f>IF(B20&lt;2,"N/A",(A20/D20))</f>
        <v>0.31233193875781995</v>
      </c>
      <c r="D20" s="21">
        <f>ROUND(AVERAGE(H3:H17),2)</f>
        <v>1012.2</v>
      </c>
      <c r="E20" s="22">
        <f>IFERROR(ROUND(IF(B20&lt;2,"N/A",(IF(C20&lt;=25%,"N/A",AVERAGE(I3:I17)))),2),"N/A")</f>
        <v>810.84</v>
      </c>
      <c r="F20" s="22">
        <f>ROUND(MEDIAN(H3:H17),2)</f>
        <v>845</v>
      </c>
      <c r="G20" s="23" t="str">
        <f>INDEX(G3:G17,MATCH(H20,H3:H17,0))</f>
        <v>Rimo</v>
      </c>
      <c r="H20" s="24">
        <f>MIN(H3:H17)</f>
        <v>767.37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810.84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324336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59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60</v>
      </c>
      <c r="C3" s="177" t="s">
        <v>8</v>
      </c>
      <c r="D3" s="180">
        <v>200</v>
      </c>
      <c r="E3" s="208">
        <f>IF(C20&lt;=25%,D20,MIN(E20:F20))</f>
        <v>921.31</v>
      </c>
      <c r="F3" s="208">
        <f>MIN(H3:H17)</f>
        <v>753</v>
      </c>
      <c r="G3" s="4" t="s">
        <v>44</v>
      </c>
      <c r="H3" s="13">
        <v>950</v>
      </c>
      <c r="I3" s="29">
        <f>IF(H3="","",(IF($C$20&lt;25%,"N/A",IF(H3&lt;=($D$20+$A$20),H3,"Descartado"))))</f>
        <v>950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810</v>
      </c>
      <c r="I4" s="29">
        <f t="shared" ref="I4:I17" si="0">IF(H4="","",(IF($C$20&lt;25%,"N/A",IF(H4&lt;=($D$20+$A$20),H4,"Descartado"))))</f>
        <v>810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753</v>
      </c>
      <c r="I5" s="29">
        <f t="shared" si="0"/>
        <v>753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994.35</v>
      </c>
      <c r="I6" s="29">
        <f t="shared" si="0"/>
        <v>994.35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1977.52</v>
      </c>
      <c r="I7" s="29" t="str">
        <f t="shared" si="0"/>
        <v>Descartado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1099.2</v>
      </c>
      <c r="I8" s="29">
        <f t="shared" si="0"/>
        <v>1099.2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449.03688462085188</v>
      </c>
      <c r="B20" s="19">
        <f>COUNT(H3:H17)</f>
        <v>6</v>
      </c>
      <c r="C20" s="20">
        <f>IF(B20&lt;2,"N/A",(A20/D20))</f>
        <v>0.40920115243163252</v>
      </c>
      <c r="D20" s="21">
        <f>ROUND(AVERAGE(H3:H17),2)</f>
        <v>1097.3499999999999</v>
      </c>
      <c r="E20" s="22">
        <f>IFERROR(ROUND(IF(B20&lt;2,"N/A",(IF(C20&lt;=25%,"N/A",AVERAGE(I3:I17)))),2),"N/A")</f>
        <v>921.31</v>
      </c>
      <c r="F20" s="22">
        <f>ROUND(MEDIAN(H3:H17),2)</f>
        <v>972.18</v>
      </c>
      <c r="G20" s="23" t="str">
        <f>INDEX(G3:G17,MATCH(H20,H3:H17,0))</f>
        <v>Bortolini</v>
      </c>
      <c r="H20" s="24">
        <f>MIN(H3:H17)</f>
        <v>753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921.31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184262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61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62</v>
      </c>
      <c r="C3" s="177" t="s">
        <v>8</v>
      </c>
      <c r="D3" s="180">
        <v>80</v>
      </c>
      <c r="E3" s="208">
        <f>IF(C20&lt;=25%,D20,MIN(E20:F20))</f>
        <v>1409.5</v>
      </c>
      <c r="F3" s="208">
        <f>MIN(H3:H17)</f>
        <v>999</v>
      </c>
      <c r="G3" s="4" t="s">
        <v>44</v>
      </c>
      <c r="H3" s="13">
        <v>1300</v>
      </c>
      <c r="I3" s="29">
        <f>IF(H3="","",(IF($C$20&lt;25%,"N/A",IF(H3&lt;=($D$20+$A$20),H3,"Descartado"))))</f>
        <v>1300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999</v>
      </c>
      <c r="I4" s="29">
        <f t="shared" ref="I4:I17" si="0">IF(H4="","",(IF($C$20&lt;25%,"N/A",IF(H4&lt;=($D$20+$A$20),H4,"Descartado"))))</f>
        <v>999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1519</v>
      </c>
      <c r="I5" s="29">
        <f t="shared" si="0"/>
        <v>1519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1051.1199999999999</v>
      </c>
      <c r="I6" s="29">
        <f t="shared" si="0"/>
        <v>1051.1199999999999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2966</v>
      </c>
      <c r="I7" s="29" t="str">
        <f t="shared" si="0"/>
        <v>Descartado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2551.5</v>
      </c>
      <c r="I8" s="29">
        <f t="shared" si="0"/>
        <v>2551.5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827.91436759284898</v>
      </c>
      <c r="B20" s="19">
        <f>COUNT(H3:H17)</f>
        <v>6</v>
      </c>
      <c r="C20" s="20">
        <f>IF(B20&lt;2,"N/A",(A20/D20))</f>
        <v>0.47825912286572064</v>
      </c>
      <c r="D20" s="21">
        <f>ROUND(AVERAGE(H3:H17),2)</f>
        <v>1731.1</v>
      </c>
      <c r="E20" s="22">
        <f>IFERROR(ROUND(IF(B20&lt;2,"N/A",(IF(C20&lt;=25%,"N/A",AVERAGE(I3:I17)))),2),"N/A")</f>
        <v>1484.12</v>
      </c>
      <c r="F20" s="22">
        <f>ROUND(MEDIAN(H3:H17),2)</f>
        <v>1409.5</v>
      </c>
      <c r="G20" s="23" t="str">
        <f>INDEX(G3:G17,MATCH(H20,H3:H17,0))</f>
        <v>OfficeMax</v>
      </c>
      <c r="H20" s="24">
        <f>MIN(H3:H17)</f>
        <v>999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1409.5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112760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63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62</v>
      </c>
      <c r="C3" s="177" t="s">
        <v>8</v>
      </c>
      <c r="D3" s="180">
        <v>80</v>
      </c>
      <c r="E3" s="208">
        <f>IF(C20&lt;=25%,D20,MIN(E20:F20))</f>
        <v>1305</v>
      </c>
      <c r="F3" s="208">
        <f>MIN(H3:H17)</f>
        <v>999</v>
      </c>
      <c r="G3" s="4" t="s">
        <v>44</v>
      </c>
      <c r="H3" s="13">
        <v>1250</v>
      </c>
      <c r="I3" s="29">
        <f>IF(H3="","",(IF($C$20&lt;25%,"N/A",IF(H3&lt;=($D$20+$A$20),H3,"Descartado"))))</f>
        <v>1250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999</v>
      </c>
      <c r="I4" s="29">
        <f t="shared" ref="I4:I17" si="0">IF(H4="","",(IF($C$20&lt;25%,"N/A",IF(H4&lt;=($D$20+$A$20),H4,"Descartado"))))</f>
        <v>999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1360</v>
      </c>
      <c r="I5" s="29">
        <f t="shared" si="0"/>
        <v>1360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1013.72</v>
      </c>
      <c r="I6" s="29">
        <f t="shared" si="0"/>
        <v>1013.72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3065.06</v>
      </c>
      <c r="I7" s="29" t="str">
        <f t="shared" si="0"/>
        <v>Descartado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2427</v>
      </c>
      <c r="I8" s="29">
        <f t="shared" si="0"/>
        <v>2427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856.87672788252667</v>
      </c>
      <c r="B20" s="19">
        <f>COUNT(H3:H17)</f>
        <v>6</v>
      </c>
      <c r="C20" s="20">
        <f>IF(B20&lt;2,"N/A",(A20/D20))</f>
        <v>0.50829085768331161</v>
      </c>
      <c r="D20" s="21">
        <f>ROUND(AVERAGE(H3:H17),2)</f>
        <v>1685.8</v>
      </c>
      <c r="E20" s="22">
        <f>IFERROR(ROUND(IF(B20&lt;2,"N/A",(IF(C20&lt;=25%,"N/A",AVERAGE(I3:I17)))),2),"N/A")</f>
        <v>1409.94</v>
      </c>
      <c r="F20" s="22">
        <f>ROUND(MEDIAN(H3:H17),2)</f>
        <v>1305</v>
      </c>
      <c r="G20" s="23" t="str">
        <f>INDEX(G3:G17,MATCH(H20,H3:H17,0))</f>
        <v>OfficeMax</v>
      </c>
      <c r="H20" s="24">
        <f>MIN(H3:H17)</f>
        <v>999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1305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104400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64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65</v>
      </c>
      <c r="C3" s="177" t="s">
        <v>8</v>
      </c>
      <c r="D3" s="180">
        <v>100</v>
      </c>
      <c r="E3" s="208">
        <f>IF(C20&lt;=25%,D20,MIN(E20:F20))</f>
        <v>1438.93</v>
      </c>
      <c r="F3" s="208">
        <f>MIN(H3:H17)</f>
        <v>1102</v>
      </c>
      <c r="G3" s="4" t="s">
        <v>44</v>
      </c>
      <c r="H3" s="13">
        <v>1600</v>
      </c>
      <c r="I3" s="29">
        <f>IF(H3="","",(IF($C$20&lt;25%,"N/A",IF(H3&lt;=($D$20+$A$20),H3,"Descartado"))))</f>
        <v>1600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1102</v>
      </c>
      <c r="I4" s="29">
        <f t="shared" ref="I4:I17" si="0">IF(H4="","",(IF($C$20&lt;25%,"N/A",IF(H4&lt;=($D$20+$A$20),H4,"Descartado"))))</f>
        <v>1102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1831</v>
      </c>
      <c r="I5" s="29">
        <f t="shared" si="0"/>
        <v>1831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1222.72</v>
      </c>
      <c r="I6" s="29">
        <f t="shared" si="0"/>
        <v>1222.72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3643</v>
      </c>
      <c r="I7" s="29" t="str">
        <f t="shared" si="0"/>
        <v>Descartado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3286.5</v>
      </c>
      <c r="I8" s="29" t="str">
        <f t="shared" si="0"/>
        <v>Descartado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1084.0116272746641</v>
      </c>
      <c r="B20" s="19">
        <f>COUNT(H3:H17)</f>
        <v>6</v>
      </c>
      <c r="C20" s="20">
        <f>IF(B20&lt;2,"N/A",(A20/D20))</f>
        <v>0.51272898839970871</v>
      </c>
      <c r="D20" s="21">
        <f>ROUND(AVERAGE(H3:H17),2)</f>
        <v>2114.1999999999998</v>
      </c>
      <c r="E20" s="22">
        <f>IFERROR(ROUND(IF(B20&lt;2,"N/A",(IF(C20&lt;=25%,"N/A",AVERAGE(I3:I17)))),2),"N/A")</f>
        <v>1438.93</v>
      </c>
      <c r="F20" s="22">
        <f>ROUND(MEDIAN(H3:H17),2)</f>
        <v>1715.5</v>
      </c>
      <c r="G20" s="23" t="str">
        <f>INDEX(G3:G17,MATCH(H20,H3:H17,0))</f>
        <v>OfficeMax</v>
      </c>
      <c r="H20" s="24">
        <f>MIN(H3:H17)</f>
        <v>1102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1438.93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143893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2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66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67</v>
      </c>
      <c r="C3" s="177" t="s">
        <v>8</v>
      </c>
      <c r="D3" s="180">
        <v>400</v>
      </c>
      <c r="E3" s="208">
        <f>IF(C20&lt;=25%,D20,MIN(E20:F20))</f>
        <v>1395.64</v>
      </c>
      <c r="F3" s="208">
        <f>MIN(H3:H17)</f>
        <v>1200</v>
      </c>
      <c r="G3" s="4" t="s">
        <v>44</v>
      </c>
      <c r="H3" s="13">
        <v>1600</v>
      </c>
      <c r="I3" s="29">
        <f>IF(H3="","",(IF($C$20&lt;25%,"N/A",IF(H3&lt;=($D$20+$A$20),H3,"Descartado"))))</f>
        <v>1600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1200</v>
      </c>
      <c r="I4" s="29">
        <f t="shared" ref="I4:I17" si="0">IF(H4="","",(IF($C$20&lt;25%,"N/A",IF(H4&lt;=($D$20+$A$20),H4,"Descartado"))))</f>
        <v>1200</v>
      </c>
    </row>
    <row r="5" spans="1:9">
      <c r="A5" s="173"/>
      <c r="B5" s="175"/>
      <c r="C5" s="178"/>
      <c r="D5" s="181"/>
      <c r="E5" s="209"/>
      <c r="F5" s="209"/>
      <c r="G5" s="4" t="s">
        <v>48</v>
      </c>
      <c r="H5" s="13">
        <v>3549.42</v>
      </c>
      <c r="I5" s="29" t="str">
        <f t="shared" si="0"/>
        <v>Descartado</v>
      </c>
    </row>
    <row r="6" spans="1:9">
      <c r="A6" s="173"/>
      <c r="B6" s="175"/>
      <c r="C6" s="178"/>
      <c r="D6" s="181"/>
      <c r="E6" s="209"/>
      <c r="F6" s="209"/>
      <c r="G6" s="4" t="s">
        <v>80</v>
      </c>
      <c r="H6" s="13">
        <v>1386.92</v>
      </c>
      <c r="I6" s="29">
        <f t="shared" si="0"/>
        <v>1386.92</v>
      </c>
    </row>
    <row r="7" spans="1:9">
      <c r="A7" s="173"/>
      <c r="B7" s="175"/>
      <c r="C7" s="178"/>
      <c r="D7" s="181"/>
      <c r="E7" s="209"/>
      <c r="F7" s="209"/>
      <c r="G7" s="4"/>
      <c r="H7" s="13"/>
      <c r="I7" s="29" t="str">
        <f t="shared" si="0"/>
        <v/>
      </c>
    </row>
    <row r="8" spans="1:9">
      <c r="A8" s="173"/>
      <c r="B8" s="175"/>
      <c r="C8" s="178"/>
      <c r="D8" s="181"/>
      <c r="E8" s="209"/>
      <c r="F8" s="209"/>
      <c r="G8" s="4"/>
      <c r="H8" s="13"/>
      <c r="I8" s="29" t="str">
        <f t="shared" si="0"/>
        <v/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1089.2184160978306</v>
      </c>
      <c r="B20" s="19">
        <f>COUNT(H3:H17)</f>
        <v>4</v>
      </c>
      <c r="C20" s="20">
        <f>IF(B20&lt;2,"N/A",(A20/D20))</f>
        <v>0.56316842344349571</v>
      </c>
      <c r="D20" s="21">
        <f>ROUND(AVERAGE(H3:H17),2)</f>
        <v>1934.09</v>
      </c>
      <c r="E20" s="22">
        <f>IFERROR(ROUND(IF(B20&lt;2,"N/A",(IF(C20&lt;=25%,"N/A",AVERAGE(I3:I17)))),2),"N/A")</f>
        <v>1395.64</v>
      </c>
      <c r="F20" s="22">
        <f>ROUND(MEDIAN(H3:H17),2)</f>
        <v>1493.46</v>
      </c>
      <c r="G20" s="23" t="str">
        <f>INDEX(G3:G17,MATCH(H20,H3:H17,0))</f>
        <v>OfficeMax</v>
      </c>
      <c r="H20" s="24">
        <f>MIN(H3:H17)</f>
        <v>1200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1395.64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558256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68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69</v>
      </c>
      <c r="C3" s="177" t="s">
        <v>8</v>
      </c>
      <c r="D3" s="180">
        <v>200</v>
      </c>
      <c r="E3" s="208">
        <f>IF(C20&lt;=25%,D20,MIN(E20:F20))</f>
        <v>1033.24</v>
      </c>
      <c r="F3" s="208">
        <f>MIN(H3:H17)</f>
        <v>866.48</v>
      </c>
      <c r="G3" s="4" t="s">
        <v>44</v>
      </c>
      <c r="H3" s="13">
        <v>1200</v>
      </c>
      <c r="I3" s="29">
        <f>IF(H3="","",(IF($C$20&lt;25%,"N/A",IF(H3&lt;=($D$20+$A$20),H3,"Descartado"))))</f>
        <v>1200</v>
      </c>
    </row>
    <row r="4" spans="1:9">
      <c r="A4" s="173"/>
      <c r="B4" s="175"/>
      <c r="C4" s="178"/>
      <c r="D4" s="181"/>
      <c r="E4" s="209"/>
      <c r="F4" s="209"/>
      <c r="G4" s="4" t="s">
        <v>48</v>
      </c>
      <c r="H4" s="13">
        <v>1702</v>
      </c>
      <c r="I4" s="29" t="str">
        <f t="shared" ref="I4:I17" si="0">IF(H4="","",(IF($C$20&lt;25%,"N/A",IF(H4&lt;=($D$20+$A$20),H4,"Descartado"))))</f>
        <v>Descartado</v>
      </c>
    </row>
    <row r="5" spans="1:9">
      <c r="A5" s="173"/>
      <c r="B5" s="175"/>
      <c r="C5" s="178"/>
      <c r="D5" s="181"/>
      <c r="E5" s="209"/>
      <c r="F5" s="209"/>
      <c r="G5" s="4" t="s">
        <v>80</v>
      </c>
      <c r="H5" s="13">
        <v>866.48</v>
      </c>
      <c r="I5" s="29">
        <f t="shared" si="0"/>
        <v>866.48</v>
      </c>
    </row>
    <row r="6" spans="1:9">
      <c r="A6" s="173"/>
      <c r="B6" s="175"/>
      <c r="C6" s="178"/>
      <c r="D6" s="181"/>
      <c r="E6" s="209"/>
      <c r="F6" s="209"/>
      <c r="G6" s="4"/>
      <c r="H6" s="13"/>
      <c r="I6" s="29" t="str">
        <f t="shared" si="0"/>
        <v/>
      </c>
    </row>
    <row r="7" spans="1:9">
      <c r="A7" s="173"/>
      <c r="B7" s="175"/>
      <c r="C7" s="178"/>
      <c r="D7" s="181"/>
      <c r="E7" s="209"/>
      <c r="F7" s="209"/>
      <c r="G7" s="4"/>
      <c r="H7" s="13"/>
      <c r="I7" s="29" t="str">
        <f t="shared" si="0"/>
        <v/>
      </c>
    </row>
    <row r="8" spans="1:9">
      <c r="A8" s="173"/>
      <c r="B8" s="175"/>
      <c r="C8" s="178"/>
      <c r="D8" s="181"/>
      <c r="E8" s="209"/>
      <c r="F8" s="209"/>
      <c r="G8" s="4"/>
      <c r="H8" s="13"/>
      <c r="I8" s="29" t="str">
        <f t="shared" si="0"/>
        <v/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420.58159351070003</v>
      </c>
      <c r="B20" s="19">
        <f>COUNT(H3:H17)</f>
        <v>3</v>
      </c>
      <c r="C20" s="20">
        <f>IF(B20&lt;2,"N/A",(A20/D20))</f>
        <v>0.33481530498559103</v>
      </c>
      <c r="D20" s="21">
        <f>ROUND(AVERAGE(H3:H17),2)</f>
        <v>1256.1600000000001</v>
      </c>
      <c r="E20" s="22">
        <f>IFERROR(ROUND(IF(B20&lt;2,"N/A",(IF(C20&lt;=25%,"N/A",AVERAGE(I3:I17)))),2),"N/A")</f>
        <v>1033.24</v>
      </c>
      <c r="F20" s="22">
        <f>ROUND(MEDIAN(H3:H17),2)</f>
        <v>1200</v>
      </c>
      <c r="G20" s="23" t="str">
        <f>INDEX(G3:G17,MATCH(H20,H3:H17,0))</f>
        <v>Innovaescritórios</v>
      </c>
      <c r="H20" s="24">
        <f>MIN(H3:H17)</f>
        <v>866.48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1033.24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206648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70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71</v>
      </c>
      <c r="C3" s="177" t="s">
        <v>8</v>
      </c>
      <c r="D3" s="180">
        <v>200</v>
      </c>
      <c r="E3" s="208">
        <f>IF(C20&lt;=25%,D20,MIN(E20:F20))</f>
        <v>884.96</v>
      </c>
      <c r="F3" s="208">
        <f>MIN(H3:H17)</f>
        <v>769.92</v>
      </c>
      <c r="G3" s="4" t="s">
        <v>44</v>
      </c>
      <c r="H3" s="13">
        <v>1000</v>
      </c>
      <c r="I3" s="29">
        <f>IF(H3="","",(IF($C$20&lt;25%,"N/A",IF(H3&lt;=($D$20+$A$20),H3,"Descartado"))))</f>
        <v>1000</v>
      </c>
    </row>
    <row r="4" spans="1:9">
      <c r="A4" s="173"/>
      <c r="B4" s="175"/>
      <c r="C4" s="178"/>
      <c r="D4" s="181"/>
      <c r="E4" s="209"/>
      <c r="F4" s="209"/>
      <c r="G4" s="4" t="s">
        <v>48</v>
      </c>
      <c r="H4" s="13">
        <v>1315</v>
      </c>
      <c r="I4" s="29" t="str">
        <f t="shared" ref="I4:I17" si="0">IF(H4="","",(IF($C$20&lt;25%,"N/A",IF(H4&lt;=($D$20+$A$20),H4,"Descartado"))))</f>
        <v>Descartado</v>
      </c>
    </row>
    <row r="5" spans="1:9">
      <c r="A5" s="173"/>
      <c r="B5" s="175"/>
      <c r="C5" s="178"/>
      <c r="D5" s="181"/>
      <c r="E5" s="209"/>
      <c r="F5" s="209"/>
      <c r="G5" s="4" t="s">
        <v>80</v>
      </c>
      <c r="H5" s="13">
        <v>769.92</v>
      </c>
      <c r="I5" s="29">
        <f t="shared" si="0"/>
        <v>769.92</v>
      </c>
    </row>
    <row r="6" spans="1:9">
      <c r="A6" s="173"/>
      <c r="B6" s="175"/>
      <c r="C6" s="178"/>
      <c r="D6" s="181"/>
      <c r="E6" s="209"/>
      <c r="F6" s="209"/>
      <c r="G6" s="4"/>
      <c r="H6" s="13"/>
      <c r="I6" s="29" t="str">
        <f t="shared" si="0"/>
        <v/>
      </c>
    </row>
    <row r="7" spans="1:9">
      <c r="A7" s="173"/>
      <c r="B7" s="175"/>
      <c r="C7" s="178"/>
      <c r="D7" s="181"/>
      <c r="E7" s="209"/>
      <c r="F7" s="209"/>
      <c r="G7" s="4"/>
      <c r="H7" s="13"/>
      <c r="I7" s="29" t="str">
        <f t="shared" si="0"/>
        <v/>
      </c>
    </row>
    <row r="8" spans="1:9">
      <c r="A8" s="173"/>
      <c r="B8" s="175"/>
      <c r="C8" s="178"/>
      <c r="D8" s="181"/>
      <c r="E8" s="209"/>
      <c r="F8" s="209"/>
      <c r="G8" s="4"/>
      <c r="H8" s="13"/>
      <c r="I8" s="29" t="str">
        <f t="shared" si="0"/>
        <v/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273.64027871154741</v>
      </c>
      <c r="B20" s="19">
        <f>COUNT(H3:H17)</f>
        <v>3</v>
      </c>
      <c r="C20" s="20">
        <f>IF(B20&lt;2,"N/A",(A20/D20))</f>
        <v>0.26610679533559667</v>
      </c>
      <c r="D20" s="21">
        <f>ROUND(AVERAGE(H3:H17),2)</f>
        <v>1028.31</v>
      </c>
      <c r="E20" s="22">
        <f>IFERROR(ROUND(IF(B20&lt;2,"N/A",(IF(C20&lt;=25%,"N/A",AVERAGE(I3:I17)))),2),"N/A")</f>
        <v>884.96</v>
      </c>
      <c r="F20" s="22">
        <f>ROUND(MEDIAN(H3:H17),2)</f>
        <v>1000</v>
      </c>
      <c r="G20" s="23" t="str">
        <f>INDEX(G3:G17,MATCH(H20,H3:H17,0))</f>
        <v>Innovaescritórios</v>
      </c>
      <c r="H20" s="24">
        <f>MIN(H3:H17)</f>
        <v>769.92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884.96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176992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72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73</v>
      </c>
      <c r="C3" s="177" t="s">
        <v>8</v>
      </c>
      <c r="D3" s="180">
        <v>50</v>
      </c>
      <c r="E3" s="208">
        <f>IF(C20&lt;=25%,D20,MIN(E20:F20))</f>
        <v>1404.86</v>
      </c>
      <c r="F3" s="208">
        <f>MIN(H3:H17)</f>
        <v>1200</v>
      </c>
      <c r="G3" s="4" t="s">
        <v>44</v>
      </c>
      <c r="H3" s="13">
        <v>1200</v>
      </c>
      <c r="I3" s="29">
        <f>IF(H3="","",(IF($C$20&lt;25%,"N/A",IF(H3&lt;=($D$20+$A$20),H3,"Descartado"))))</f>
        <v>1200</v>
      </c>
    </row>
    <row r="4" spans="1:9">
      <c r="A4" s="173"/>
      <c r="B4" s="175"/>
      <c r="C4" s="178"/>
      <c r="D4" s="181"/>
      <c r="E4" s="209"/>
      <c r="F4" s="209"/>
      <c r="G4" s="4" t="s">
        <v>48</v>
      </c>
      <c r="H4" s="13">
        <v>2823</v>
      </c>
      <c r="I4" s="29" t="str">
        <f t="shared" ref="I4:I17" si="0">IF(H4="","",(IF($C$20&lt;25%,"N/A",IF(H4&lt;=($D$20+$A$20),H4,"Descartado"))))</f>
        <v>Descartado</v>
      </c>
    </row>
    <row r="5" spans="1:9">
      <c r="A5" s="173"/>
      <c r="B5" s="175"/>
      <c r="C5" s="178"/>
      <c r="D5" s="181"/>
      <c r="E5" s="209"/>
      <c r="F5" s="209"/>
      <c r="G5" s="4" t="s">
        <v>80</v>
      </c>
      <c r="H5" s="13">
        <v>1609.72</v>
      </c>
      <c r="I5" s="29">
        <f t="shared" si="0"/>
        <v>1609.72</v>
      </c>
    </row>
    <row r="6" spans="1:9">
      <c r="A6" s="173"/>
      <c r="B6" s="175"/>
      <c r="C6" s="178"/>
      <c r="D6" s="181"/>
      <c r="E6" s="209"/>
      <c r="F6" s="209"/>
      <c r="G6" s="4"/>
      <c r="H6" s="13"/>
      <c r="I6" s="29" t="str">
        <f t="shared" si="0"/>
        <v/>
      </c>
    </row>
    <row r="7" spans="1:9">
      <c r="A7" s="173"/>
      <c r="B7" s="175"/>
      <c r="C7" s="178"/>
      <c r="D7" s="181"/>
      <c r="E7" s="209"/>
      <c r="F7" s="209"/>
      <c r="G7" s="4"/>
      <c r="H7" s="13"/>
      <c r="I7" s="29" t="str">
        <f t="shared" si="0"/>
        <v/>
      </c>
    </row>
    <row r="8" spans="1:9">
      <c r="A8" s="173"/>
      <c r="B8" s="175"/>
      <c r="C8" s="178"/>
      <c r="D8" s="181"/>
      <c r="E8" s="209"/>
      <c r="F8" s="209"/>
      <c r="G8" s="4"/>
      <c r="H8" s="13"/>
      <c r="I8" s="29" t="str">
        <f t="shared" si="0"/>
        <v/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844.00314343806372</v>
      </c>
      <c r="B20" s="19">
        <f>COUNT(H3:H17)</f>
        <v>3</v>
      </c>
      <c r="C20" s="20">
        <f>IF(B20&lt;2,"N/A",(A20/D20))</f>
        <v>0.44951886930344209</v>
      </c>
      <c r="D20" s="21">
        <f>ROUND(AVERAGE(H3:H17),2)</f>
        <v>1877.57</v>
      </c>
      <c r="E20" s="22">
        <f>IFERROR(ROUND(IF(B20&lt;2,"N/A",(IF(C20&lt;=25%,"N/A",AVERAGE(I3:I17)))),2),"N/A")</f>
        <v>1404.86</v>
      </c>
      <c r="F20" s="22">
        <f>ROUND(MEDIAN(H3:H17),2)</f>
        <v>1609.72</v>
      </c>
      <c r="G20" s="23" t="str">
        <f>INDEX(G3:G17,MATCH(H20,H3:H17,0))</f>
        <v>Tecno2000</v>
      </c>
      <c r="H20" s="24">
        <f>MIN(H3:H17)</f>
        <v>1200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1404.86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70243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L17" sqref="L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188" t="s">
        <v>12</v>
      </c>
      <c r="B1" s="189"/>
      <c r="C1" s="189"/>
      <c r="D1" s="189"/>
      <c r="E1" s="189"/>
      <c r="F1" s="189"/>
      <c r="G1" s="189"/>
      <c r="H1" s="189"/>
      <c r="I1" s="190"/>
    </row>
    <row r="2" spans="1:9" ht="25.5">
      <c r="A2" s="191" t="s">
        <v>38</v>
      </c>
      <c r="B2" s="91" t="s">
        <v>24</v>
      </c>
      <c r="C2" s="91" t="s">
        <v>1</v>
      </c>
      <c r="D2" s="91" t="s">
        <v>2</v>
      </c>
      <c r="E2" s="92" t="s">
        <v>32</v>
      </c>
      <c r="F2" s="92" t="s">
        <v>33</v>
      </c>
      <c r="G2" s="91" t="s">
        <v>3</v>
      </c>
      <c r="H2" s="80" t="s">
        <v>4</v>
      </c>
      <c r="I2" s="81" t="s">
        <v>10</v>
      </c>
    </row>
    <row r="3" spans="1:9" ht="12.75" customHeight="1">
      <c r="A3" s="191"/>
      <c r="B3" s="192" t="s">
        <v>43</v>
      </c>
      <c r="C3" s="193" t="s">
        <v>8</v>
      </c>
      <c r="D3" s="194">
        <v>100</v>
      </c>
      <c r="E3" s="195">
        <f>IF(C20&lt;=25%,D20,MIN(E20:F20))</f>
        <v>1408.47</v>
      </c>
      <c r="F3" s="195">
        <f>MIN(H3:H17)</f>
        <v>1005.34</v>
      </c>
      <c r="G3" s="4" t="s">
        <v>44</v>
      </c>
      <c r="H3" s="89">
        <v>1150</v>
      </c>
      <c r="I3" s="88">
        <f t="shared" ref="I3:I17" si="0">IF(H3="","",(IF($C$20&lt;25%,"N/A",IF(H3&lt;=($D$20+$A$20),H3,"Descartado"))))</f>
        <v>1150</v>
      </c>
    </row>
    <row r="4" spans="1:9">
      <c r="A4" s="191"/>
      <c r="B4" s="175"/>
      <c r="C4" s="178"/>
      <c r="D4" s="181"/>
      <c r="E4" s="184"/>
      <c r="F4" s="184"/>
      <c r="G4" s="4" t="s">
        <v>45</v>
      </c>
      <c r="H4" s="89">
        <v>1100</v>
      </c>
      <c r="I4" s="88">
        <f t="shared" si="0"/>
        <v>1100</v>
      </c>
    </row>
    <row r="5" spans="1:9">
      <c r="A5" s="191"/>
      <c r="B5" s="175"/>
      <c r="C5" s="178"/>
      <c r="D5" s="181"/>
      <c r="E5" s="184"/>
      <c r="F5" s="184"/>
      <c r="G5" s="4" t="s">
        <v>46</v>
      </c>
      <c r="H5" s="89">
        <v>1810</v>
      </c>
      <c r="I5" s="88">
        <f t="shared" si="0"/>
        <v>1810</v>
      </c>
    </row>
    <row r="6" spans="1:9">
      <c r="A6" s="191"/>
      <c r="B6" s="175"/>
      <c r="C6" s="178"/>
      <c r="D6" s="181"/>
      <c r="E6" s="184"/>
      <c r="F6" s="184"/>
      <c r="G6" s="4" t="s">
        <v>47</v>
      </c>
      <c r="H6" s="89">
        <v>1005.34</v>
      </c>
      <c r="I6" s="88">
        <f t="shared" si="0"/>
        <v>1005.34</v>
      </c>
    </row>
    <row r="7" spans="1:9">
      <c r="A7" s="191"/>
      <c r="B7" s="175"/>
      <c r="C7" s="178"/>
      <c r="D7" s="181"/>
      <c r="E7" s="184"/>
      <c r="F7" s="184"/>
      <c r="G7" s="4" t="s">
        <v>48</v>
      </c>
      <c r="H7" s="89">
        <v>1977</v>
      </c>
      <c r="I7" s="88">
        <f t="shared" si="0"/>
        <v>1977</v>
      </c>
    </row>
    <row r="8" spans="1:9">
      <c r="A8" s="191"/>
      <c r="B8" s="175"/>
      <c r="C8" s="178"/>
      <c r="D8" s="181"/>
      <c r="E8" s="184"/>
      <c r="F8" s="184"/>
      <c r="G8" s="90" t="s">
        <v>80</v>
      </c>
      <c r="H8" s="89">
        <v>2534.4</v>
      </c>
      <c r="I8" s="88" t="str">
        <f t="shared" si="0"/>
        <v>Descartado</v>
      </c>
    </row>
    <row r="9" spans="1:9">
      <c r="A9" s="191"/>
      <c r="B9" s="175"/>
      <c r="C9" s="178"/>
      <c r="D9" s="181"/>
      <c r="E9" s="184"/>
      <c r="F9" s="184"/>
      <c r="G9" s="90"/>
      <c r="H9" s="89"/>
      <c r="I9" s="88" t="str">
        <f t="shared" si="0"/>
        <v/>
      </c>
    </row>
    <row r="10" spans="1:9">
      <c r="A10" s="191"/>
      <c r="B10" s="175"/>
      <c r="C10" s="178"/>
      <c r="D10" s="181"/>
      <c r="E10" s="184"/>
      <c r="F10" s="184"/>
      <c r="G10" s="90"/>
      <c r="H10" s="89"/>
      <c r="I10" s="88" t="str">
        <f t="shared" si="0"/>
        <v/>
      </c>
    </row>
    <row r="11" spans="1:9">
      <c r="A11" s="191"/>
      <c r="B11" s="175"/>
      <c r="C11" s="178"/>
      <c r="D11" s="181"/>
      <c r="E11" s="184"/>
      <c r="F11" s="184"/>
      <c r="G11" s="90"/>
      <c r="H11" s="89"/>
      <c r="I11" s="88" t="str">
        <f t="shared" si="0"/>
        <v/>
      </c>
    </row>
    <row r="12" spans="1:9">
      <c r="A12" s="191"/>
      <c r="B12" s="175"/>
      <c r="C12" s="178"/>
      <c r="D12" s="181"/>
      <c r="E12" s="184"/>
      <c r="F12" s="184"/>
      <c r="G12" s="90"/>
      <c r="H12" s="89"/>
      <c r="I12" s="88" t="str">
        <f t="shared" si="0"/>
        <v/>
      </c>
    </row>
    <row r="13" spans="1:9">
      <c r="A13" s="191"/>
      <c r="B13" s="175"/>
      <c r="C13" s="178"/>
      <c r="D13" s="181"/>
      <c r="E13" s="184"/>
      <c r="F13" s="184"/>
      <c r="G13" s="90"/>
      <c r="H13" s="89"/>
      <c r="I13" s="88" t="str">
        <f t="shared" si="0"/>
        <v/>
      </c>
    </row>
    <row r="14" spans="1:9">
      <c r="A14" s="191"/>
      <c r="B14" s="175"/>
      <c r="C14" s="178"/>
      <c r="D14" s="181"/>
      <c r="E14" s="184"/>
      <c r="F14" s="184"/>
      <c r="G14" s="90"/>
      <c r="H14" s="89"/>
      <c r="I14" s="88" t="str">
        <f t="shared" si="0"/>
        <v/>
      </c>
    </row>
    <row r="15" spans="1:9">
      <c r="A15" s="191"/>
      <c r="B15" s="175"/>
      <c r="C15" s="178"/>
      <c r="D15" s="181"/>
      <c r="E15" s="184"/>
      <c r="F15" s="184"/>
      <c r="G15" s="90"/>
      <c r="H15" s="89"/>
      <c r="I15" s="88" t="str">
        <f t="shared" si="0"/>
        <v/>
      </c>
    </row>
    <row r="16" spans="1:9">
      <c r="A16" s="191"/>
      <c r="B16" s="175"/>
      <c r="C16" s="178"/>
      <c r="D16" s="181"/>
      <c r="E16" s="184"/>
      <c r="F16" s="184"/>
      <c r="G16" s="90"/>
      <c r="H16" s="89"/>
      <c r="I16" s="88" t="str">
        <f t="shared" si="0"/>
        <v/>
      </c>
    </row>
    <row r="17" spans="1:11">
      <c r="A17" s="191"/>
      <c r="B17" s="176"/>
      <c r="C17" s="179"/>
      <c r="D17" s="182"/>
      <c r="E17" s="185"/>
      <c r="F17" s="185"/>
      <c r="G17" s="90"/>
      <c r="H17" s="89"/>
      <c r="I17" s="88" t="str">
        <f t="shared" si="0"/>
        <v/>
      </c>
    </row>
    <row r="18" spans="1:11">
      <c r="A18" s="87"/>
      <c r="B18" s="86"/>
      <c r="C18" s="85"/>
      <c r="D18" s="85"/>
      <c r="E18" s="84"/>
      <c r="F18" s="84"/>
      <c r="G18" s="83"/>
      <c r="H18" s="83"/>
      <c r="I18" s="82"/>
      <c r="J18" s="67"/>
      <c r="K18" s="67"/>
    </row>
    <row r="19" spans="1:11" ht="25.5">
      <c r="A19" s="81" t="s">
        <v>35</v>
      </c>
      <c r="B19" s="81" t="s">
        <v>36</v>
      </c>
      <c r="C19" s="80" t="s">
        <v>5</v>
      </c>
      <c r="D19" s="78" t="s">
        <v>6</v>
      </c>
      <c r="E19" s="79" t="s">
        <v>11</v>
      </c>
      <c r="F19" s="78" t="s">
        <v>7</v>
      </c>
      <c r="G19" s="186" t="s">
        <v>34</v>
      </c>
      <c r="H19" s="187"/>
      <c r="I19" s="46"/>
    </row>
    <row r="20" spans="1:11">
      <c r="A20" s="77">
        <f>IF(B20&lt;2,"N/A",(STDEV(H3:H17)))</f>
        <v>610.79664444614184</v>
      </c>
      <c r="B20" s="77">
        <f>COUNT(H3:H17)</f>
        <v>6</v>
      </c>
      <c r="C20" s="76">
        <f>IF(B20&lt;2,"N/A",(A20/D20))</f>
        <v>0.3826758918164937</v>
      </c>
      <c r="D20" s="75">
        <f>ROUND(AVERAGE(H3:H17),2)</f>
        <v>1596.12</v>
      </c>
      <c r="E20" s="74">
        <f>IFERROR(ROUND(IF(B20&lt;2,"N/A",(IF(C20&lt;=25%,"N/A",AVERAGE(I3:I17)))),2),"N/A")</f>
        <v>1408.47</v>
      </c>
      <c r="F20" s="74">
        <f>ROUND(MEDIAN(H3:H17),2)</f>
        <v>1480</v>
      </c>
      <c r="G20" s="73" t="str">
        <f>INDEX(G3:G17,MATCH(H20,H3:H17,0))</f>
        <v>Rimo</v>
      </c>
      <c r="H20" s="72">
        <f>MIN(H3:H17)</f>
        <v>1005.34</v>
      </c>
      <c r="I20" s="46"/>
    </row>
    <row r="21" spans="1:11">
      <c r="A21" s="51"/>
      <c r="B21" s="46"/>
      <c r="C21" s="71"/>
      <c r="D21" s="71"/>
      <c r="E21" s="71"/>
      <c r="F21" s="71"/>
      <c r="G21" s="46"/>
      <c r="H21" s="56"/>
      <c r="I21" s="55"/>
      <c r="J21" s="55"/>
      <c r="K21" s="55"/>
    </row>
    <row r="22" spans="1:11">
      <c r="B22" s="51"/>
      <c r="C22" s="51"/>
      <c r="D22" s="169"/>
      <c r="E22" s="169"/>
      <c r="F22" s="54"/>
      <c r="G22" s="53" t="s">
        <v>37</v>
      </c>
      <c r="H22" s="52">
        <f>IF(C20&lt;=25%,D20,MIN(E20:F20))</f>
        <v>1408.47</v>
      </c>
    </row>
    <row r="23" spans="1:11">
      <c r="B23" s="51"/>
      <c r="C23" s="51"/>
      <c r="D23" s="169"/>
      <c r="E23" s="169"/>
      <c r="F23" s="50"/>
      <c r="G23" s="49" t="s">
        <v>9</v>
      </c>
      <c r="H23" s="48">
        <f>ROUND(H22,2)*D3</f>
        <v>140847</v>
      </c>
    </row>
    <row r="24" spans="1:11">
      <c r="B24" s="47"/>
      <c r="C24" s="47"/>
      <c r="D24" s="46"/>
      <c r="E24" s="46"/>
    </row>
    <row r="26" spans="1:11">
      <c r="A26" s="161" t="s">
        <v>25</v>
      </c>
      <c r="B26" s="162"/>
      <c r="C26" s="162"/>
      <c r="D26" s="162"/>
      <c r="E26" s="162"/>
      <c r="F26" s="162"/>
      <c r="G26" s="162"/>
      <c r="H26" s="162"/>
      <c r="I26" s="163"/>
    </row>
    <row r="27" spans="1:11" ht="12.75" customHeight="1">
      <c r="A27" s="161" t="s">
        <v>26</v>
      </c>
      <c r="B27" s="162"/>
      <c r="C27" s="162"/>
      <c r="D27" s="162"/>
      <c r="E27" s="162"/>
      <c r="F27" s="162"/>
      <c r="G27" s="162"/>
      <c r="H27" s="162"/>
      <c r="I27" s="163"/>
    </row>
    <row r="28" spans="1:11" ht="12.75" customHeight="1">
      <c r="A28" s="161" t="s">
        <v>27</v>
      </c>
      <c r="B28" s="162"/>
      <c r="C28" s="162"/>
      <c r="D28" s="162"/>
      <c r="E28" s="162"/>
      <c r="F28" s="162"/>
      <c r="G28" s="162"/>
      <c r="H28" s="162"/>
      <c r="I28" s="163"/>
    </row>
    <row r="29" spans="1:11">
      <c r="A29" s="161" t="s">
        <v>28</v>
      </c>
      <c r="B29" s="162"/>
      <c r="C29" s="162"/>
      <c r="D29" s="162"/>
      <c r="E29" s="162"/>
      <c r="F29" s="162"/>
      <c r="G29" s="162"/>
      <c r="H29" s="162"/>
      <c r="I29" s="163"/>
    </row>
    <row r="30" spans="1:11" ht="12.75" customHeight="1">
      <c r="A30" s="161" t="s">
        <v>29</v>
      </c>
      <c r="B30" s="162"/>
      <c r="C30" s="162"/>
      <c r="D30" s="162"/>
      <c r="E30" s="162"/>
      <c r="F30" s="162"/>
      <c r="G30" s="162"/>
      <c r="H30" s="162"/>
      <c r="I30" s="163"/>
    </row>
    <row r="31" spans="1:11" ht="12.75" customHeight="1">
      <c r="A31" s="161" t="s">
        <v>30</v>
      </c>
      <c r="B31" s="162"/>
      <c r="C31" s="162"/>
      <c r="D31" s="162"/>
      <c r="E31" s="162"/>
      <c r="F31" s="162"/>
      <c r="G31" s="162"/>
      <c r="H31" s="162"/>
      <c r="I31" s="163"/>
    </row>
    <row r="32" spans="1:11" ht="24.75" customHeight="1">
      <c r="A32" s="164" t="s">
        <v>31</v>
      </c>
      <c r="B32" s="165"/>
      <c r="C32" s="165"/>
      <c r="D32" s="165"/>
      <c r="E32" s="165"/>
      <c r="F32" s="165"/>
      <c r="G32" s="165"/>
      <c r="H32" s="165"/>
      <c r="I32" s="16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74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75</v>
      </c>
      <c r="C3" s="177" t="s">
        <v>8</v>
      </c>
      <c r="D3" s="180">
        <v>50</v>
      </c>
      <c r="E3" s="208">
        <f>IF(C20&lt;=25%,D20,MIN(E20:F20))</f>
        <v>1944.35</v>
      </c>
      <c r="F3" s="208">
        <f>MIN(H3:H17)</f>
        <v>1800</v>
      </c>
      <c r="G3" s="4" t="s">
        <v>44</v>
      </c>
      <c r="H3" s="13">
        <v>1800</v>
      </c>
      <c r="I3" s="29">
        <f>IF(H3="","",(IF($C$20&lt;25%,"N/A",IF(H3&lt;=($D$20+$A$20),H3,"Descartado"))))</f>
        <v>1800</v>
      </c>
    </row>
    <row r="4" spans="1:9">
      <c r="A4" s="173"/>
      <c r="B4" s="175"/>
      <c r="C4" s="178"/>
      <c r="D4" s="181"/>
      <c r="E4" s="209"/>
      <c r="F4" s="209"/>
      <c r="G4" s="4" t="s">
        <v>48</v>
      </c>
      <c r="H4" s="13">
        <v>4016</v>
      </c>
      <c r="I4" s="29" t="str">
        <f t="shared" ref="I4:I17" si="0">IF(H4="","",(IF($C$20&lt;25%,"N/A",IF(H4&lt;=($D$20+$A$20),H4,"Descartado"))))</f>
        <v>Descartado</v>
      </c>
    </row>
    <row r="5" spans="1:9">
      <c r="A5" s="173"/>
      <c r="B5" s="175"/>
      <c r="C5" s="178"/>
      <c r="D5" s="181"/>
      <c r="E5" s="209"/>
      <c r="F5" s="209"/>
      <c r="G5" s="4" t="s">
        <v>80</v>
      </c>
      <c r="H5" s="13">
        <v>2088.6999999999998</v>
      </c>
      <c r="I5" s="29">
        <f t="shared" si="0"/>
        <v>2088.6999999999998</v>
      </c>
    </row>
    <row r="6" spans="1:9">
      <c r="A6" s="173"/>
      <c r="B6" s="175"/>
      <c r="C6" s="178"/>
      <c r="D6" s="181"/>
      <c r="E6" s="209"/>
      <c r="F6" s="209"/>
      <c r="G6" s="4"/>
      <c r="H6" s="13"/>
      <c r="I6" s="29" t="str">
        <f t="shared" si="0"/>
        <v/>
      </c>
    </row>
    <row r="7" spans="1:9">
      <c r="A7" s="173"/>
      <c r="B7" s="175"/>
      <c r="C7" s="178"/>
      <c r="D7" s="181"/>
      <c r="E7" s="209"/>
      <c r="F7" s="209"/>
      <c r="G7" s="4"/>
      <c r="H7" s="13"/>
      <c r="I7" s="29" t="str">
        <f t="shared" si="0"/>
        <v/>
      </c>
    </row>
    <row r="8" spans="1:9">
      <c r="A8" s="173"/>
      <c r="B8" s="175"/>
      <c r="C8" s="178"/>
      <c r="D8" s="181"/>
      <c r="E8" s="209"/>
      <c r="F8" s="209"/>
      <c r="G8" s="4"/>
      <c r="H8" s="13"/>
      <c r="I8" s="29" t="str">
        <f t="shared" si="0"/>
        <v/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1204.7467908236983</v>
      </c>
      <c r="B20" s="19">
        <f>COUNT(H3:H17)</f>
        <v>3</v>
      </c>
      <c r="C20" s="20">
        <f>IF(B20&lt;2,"N/A",(A20/D20))</f>
        <v>0.45722676034145443</v>
      </c>
      <c r="D20" s="21">
        <f>ROUND(AVERAGE(H3:H17),2)</f>
        <v>2634.9</v>
      </c>
      <c r="E20" s="22">
        <f>IFERROR(ROUND(IF(B20&lt;2,"N/A",(IF(C20&lt;=25%,"N/A",AVERAGE(I3:I17)))),2),"N/A")</f>
        <v>1944.35</v>
      </c>
      <c r="F20" s="22">
        <f>ROUND(MEDIAN(H3:H17),2)</f>
        <v>2088.6999999999998</v>
      </c>
      <c r="G20" s="23" t="str">
        <f>INDEX(G3:G17,MATCH(H20,H3:H17,0))</f>
        <v>Tecno2000</v>
      </c>
      <c r="H20" s="24">
        <f>MIN(H3:H17)</f>
        <v>1800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1944.35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97217.5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23" sqref="B2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227" t="s">
        <v>76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227"/>
      <c r="B3" s="174" t="s">
        <v>77</v>
      </c>
      <c r="C3" s="177" t="s">
        <v>8</v>
      </c>
      <c r="D3" s="180">
        <v>50</v>
      </c>
      <c r="E3" s="208">
        <f>IF(C20&lt;=25%,D20,MIN(E20:F20))</f>
        <v>2284.5100000000002</v>
      </c>
      <c r="F3" s="208">
        <f>MIN(H3:H17)</f>
        <v>1426.77</v>
      </c>
      <c r="G3" s="4" t="s">
        <v>44</v>
      </c>
      <c r="H3" s="13">
        <v>3000</v>
      </c>
      <c r="I3" s="29">
        <f>IF(H3="","",(IF($C$20&lt;25%,"N/A",IF(H3&lt;=($D$20+$A$20),H3,"Descartado"))))</f>
        <v>3000</v>
      </c>
    </row>
    <row r="4" spans="1:9">
      <c r="A4" s="227"/>
      <c r="B4" s="175"/>
      <c r="C4" s="178"/>
      <c r="D4" s="181"/>
      <c r="E4" s="209"/>
      <c r="F4" s="209"/>
      <c r="G4" s="4" t="s">
        <v>48</v>
      </c>
      <c r="H4" s="13">
        <v>2426.7600000000002</v>
      </c>
      <c r="I4" s="29">
        <f t="shared" ref="I4:I17" si="0">IF(H4="","",(IF($C$20&lt;25%,"N/A",IF(H4&lt;=($D$20+$A$20),H4,"Descartado"))))</f>
        <v>2426.7600000000002</v>
      </c>
    </row>
    <row r="5" spans="1:9">
      <c r="A5" s="227"/>
      <c r="B5" s="175"/>
      <c r="C5" s="178"/>
      <c r="D5" s="181"/>
      <c r="E5" s="209"/>
      <c r="F5" s="209"/>
      <c r="G5" s="4" t="s">
        <v>80</v>
      </c>
      <c r="H5" s="13">
        <v>1426.77</v>
      </c>
      <c r="I5" s="29">
        <f t="shared" si="0"/>
        <v>1426.77</v>
      </c>
    </row>
    <row r="6" spans="1:9">
      <c r="A6" s="227"/>
      <c r="B6" s="175"/>
      <c r="C6" s="178"/>
      <c r="D6" s="181"/>
      <c r="E6" s="209"/>
      <c r="F6" s="209"/>
      <c r="G6" s="4"/>
      <c r="H6" s="13"/>
      <c r="I6" s="29" t="str">
        <f t="shared" si="0"/>
        <v/>
      </c>
    </row>
    <row r="7" spans="1:9">
      <c r="A7" s="227"/>
      <c r="B7" s="175"/>
      <c r="C7" s="178"/>
      <c r="D7" s="181"/>
      <c r="E7" s="209"/>
      <c r="F7" s="209"/>
      <c r="G7" s="4"/>
      <c r="H7" s="13"/>
      <c r="I7" s="29" t="str">
        <f t="shared" si="0"/>
        <v/>
      </c>
    </row>
    <row r="8" spans="1:9">
      <c r="A8" s="227"/>
      <c r="B8" s="175"/>
      <c r="C8" s="178"/>
      <c r="D8" s="181"/>
      <c r="E8" s="209"/>
      <c r="F8" s="209"/>
      <c r="G8" s="4"/>
      <c r="H8" s="13"/>
      <c r="I8" s="29" t="str">
        <f t="shared" si="0"/>
        <v/>
      </c>
    </row>
    <row r="9" spans="1:9">
      <c r="A9" s="228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229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227"/>
      <c r="B11" s="230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227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227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227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227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227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227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148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49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50">
        <f>IF(B20&lt;2,"N/A",(STDEV(H3:H17)))</f>
        <v>796.20314939090702</v>
      </c>
      <c r="B20" s="19">
        <f>COUNT(H3:H17)</f>
        <v>3</v>
      </c>
      <c r="C20" s="20">
        <f>IF(B20&lt;2,"N/A",(A20/D20))</f>
        <v>0.34852250565368809</v>
      </c>
      <c r="D20" s="21">
        <f>ROUND(AVERAGE(H3:H17),2)</f>
        <v>2284.5100000000002</v>
      </c>
      <c r="E20" s="22">
        <f>IFERROR(ROUND(IF(B20&lt;2,"N/A",(IF(C20&lt;=25%,"N/A",AVERAGE(I3:I17)))),2),"N/A")</f>
        <v>2284.5100000000002</v>
      </c>
      <c r="F20" s="22">
        <f>ROUND(MEDIAN(H3:H17),2)</f>
        <v>2426.7600000000002</v>
      </c>
      <c r="G20" s="23" t="str">
        <f>INDEX(G3:G17,MATCH(H20,H3:H17,0))</f>
        <v>Innovaescritórios</v>
      </c>
      <c r="H20" s="24">
        <f>MIN(H3:H17)</f>
        <v>1426.77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A22" s="143"/>
      <c r="B22" s="32"/>
      <c r="C22" s="32"/>
      <c r="D22" s="204"/>
      <c r="E22" s="204"/>
      <c r="F22" s="35"/>
      <c r="G22" s="25" t="s">
        <v>37</v>
      </c>
      <c r="H22" s="26">
        <f>IF(C20&lt;=25%,D20,MIN(E20:F20))</f>
        <v>2284.5100000000002</v>
      </c>
    </row>
    <row r="23" spans="1:11">
      <c r="A23" s="143"/>
      <c r="B23" s="32"/>
      <c r="C23" s="32"/>
      <c r="D23" s="204"/>
      <c r="E23" s="204"/>
      <c r="F23" s="36"/>
      <c r="G23" s="27" t="s">
        <v>9</v>
      </c>
      <c r="H23" s="28">
        <f>ROUND(H22,2)*D3</f>
        <v>114225.50000000001</v>
      </c>
    </row>
    <row r="24" spans="1:11">
      <c r="A24" s="143"/>
      <c r="B24" s="125"/>
      <c r="C24" s="120"/>
      <c r="D24" s="31"/>
      <c r="E24" s="31"/>
    </row>
    <row r="25" spans="1:11">
      <c r="A25" s="146"/>
    </row>
    <row r="26" spans="1:11">
      <c r="A26" s="231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231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231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231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231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232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232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4" zoomScaleNormal="100" zoomScaleSheetLayoutView="100" workbookViewId="0">
      <selection activeCell="B23" sqref="B2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227" t="s">
        <v>78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227"/>
      <c r="B3" s="174" t="s">
        <v>79</v>
      </c>
      <c r="C3" s="177" t="s">
        <v>8</v>
      </c>
      <c r="D3" s="180">
        <v>20</v>
      </c>
      <c r="E3" s="208">
        <f>IF(C20&lt;=25%,D20,MIN(E20:F20))</f>
        <v>3234.5</v>
      </c>
      <c r="F3" s="208">
        <f>MIN(H3:H17)</f>
        <v>2655.35</v>
      </c>
      <c r="G3" s="4" t="s">
        <v>44</v>
      </c>
      <c r="H3" s="13">
        <v>3500</v>
      </c>
      <c r="I3" s="29" t="str">
        <f>IF(H3="","",(IF($C$20&lt;25%,"N/A",IF(H3&lt;=($D$20+$A$20),H3,"Descartado"))))</f>
        <v>N/A</v>
      </c>
    </row>
    <row r="4" spans="1:9">
      <c r="A4" s="227"/>
      <c r="B4" s="175"/>
      <c r="C4" s="178"/>
      <c r="D4" s="181"/>
      <c r="E4" s="209"/>
      <c r="F4" s="209"/>
      <c r="G4" s="4" t="s">
        <v>48</v>
      </c>
      <c r="H4" s="13">
        <v>3548.16</v>
      </c>
      <c r="I4" s="29" t="str">
        <f t="shared" ref="I4:I17" si="0">IF(H4="","",(IF($C$20&lt;25%,"N/A",IF(H4&lt;=($D$20+$A$20),H4,"Descartado"))))</f>
        <v>N/A</v>
      </c>
    </row>
    <row r="5" spans="1:9">
      <c r="A5" s="227"/>
      <c r="B5" s="175"/>
      <c r="C5" s="178"/>
      <c r="D5" s="181"/>
      <c r="E5" s="209"/>
      <c r="F5" s="209"/>
      <c r="G5" s="4" t="s">
        <v>80</v>
      </c>
      <c r="H5" s="13">
        <v>2655.35</v>
      </c>
      <c r="I5" s="29" t="str">
        <f t="shared" si="0"/>
        <v>N/A</v>
      </c>
    </row>
    <row r="6" spans="1:9">
      <c r="A6" s="227"/>
      <c r="B6" s="175"/>
      <c r="C6" s="178"/>
      <c r="D6" s="181"/>
      <c r="E6" s="209"/>
      <c r="F6" s="209"/>
      <c r="G6" s="4"/>
      <c r="H6" s="13"/>
      <c r="I6" s="29" t="str">
        <f t="shared" si="0"/>
        <v/>
      </c>
    </row>
    <row r="7" spans="1:9">
      <c r="A7" s="227"/>
      <c r="B7" s="175"/>
      <c r="C7" s="178"/>
      <c r="D7" s="181"/>
      <c r="E7" s="209"/>
      <c r="F7" s="209"/>
      <c r="G7" s="4"/>
      <c r="H7" s="13"/>
      <c r="I7" s="29" t="str">
        <f t="shared" si="0"/>
        <v/>
      </c>
    </row>
    <row r="8" spans="1:9">
      <c r="A8" s="227"/>
      <c r="B8" s="175"/>
      <c r="C8" s="178"/>
      <c r="D8" s="181"/>
      <c r="E8" s="209"/>
      <c r="F8" s="209"/>
      <c r="G8" s="4"/>
      <c r="H8" s="13"/>
      <c r="I8" s="29" t="str">
        <f t="shared" si="0"/>
        <v/>
      </c>
    </row>
    <row r="9" spans="1:9">
      <c r="A9" s="228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229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227"/>
      <c r="B11" s="230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227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227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227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227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227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227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148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49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50">
        <f>IF(B20&lt;2,"N/A",(STDEV(H3:H17)))</f>
        <v>502.13920782322111</v>
      </c>
      <c r="B20" s="19">
        <f>COUNT(H3:H17)</f>
        <v>3</v>
      </c>
      <c r="C20" s="20">
        <f>IF(B20&lt;2,"N/A",(A20/D20))</f>
        <v>0.15524476977066659</v>
      </c>
      <c r="D20" s="21">
        <f>ROUND(AVERAGE(H3:H17),2)</f>
        <v>3234.5</v>
      </c>
      <c r="E20" s="22" t="str">
        <f>IFERROR(ROUND(IF(B20&lt;2,"N/A",(IF(C20&lt;=25%,"N/A",AVERAGE(I3:I17)))),2),"N/A")</f>
        <v>N/A</v>
      </c>
      <c r="F20" s="22">
        <f>ROUND(MEDIAN(H3:H17),2)</f>
        <v>3500</v>
      </c>
      <c r="G20" s="23" t="str">
        <f>INDEX(G3:G17,MATCH(H20,H3:H17,0))</f>
        <v>Innovaescritórios</v>
      </c>
      <c r="H20" s="24">
        <f>MIN(H3:H17)</f>
        <v>2655.35</v>
      </c>
      <c r="I20" s="31"/>
    </row>
    <row r="21" spans="1:11">
      <c r="A21" s="158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A22" s="143"/>
      <c r="B22" s="32"/>
      <c r="C22" s="32"/>
      <c r="D22" s="204"/>
      <c r="E22" s="204"/>
      <c r="F22" s="35"/>
      <c r="G22" s="25" t="s">
        <v>37</v>
      </c>
      <c r="H22" s="26">
        <f>IF(C20&lt;=25%,D20,MIN(E20:F20))</f>
        <v>3234.5</v>
      </c>
    </row>
    <row r="23" spans="1:11">
      <c r="A23" s="143"/>
      <c r="B23" s="32"/>
      <c r="C23" s="32"/>
      <c r="D23" s="204"/>
      <c r="E23" s="204"/>
      <c r="F23" s="36"/>
      <c r="G23" s="27" t="s">
        <v>9</v>
      </c>
      <c r="H23" s="28">
        <f>ROUND(H22,2)*D3</f>
        <v>64690</v>
      </c>
    </row>
    <row r="24" spans="1:11">
      <c r="A24" s="143"/>
      <c r="B24" s="125"/>
      <c r="C24" s="120"/>
      <c r="D24" s="31"/>
      <c r="E24" s="31"/>
    </row>
    <row r="25" spans="1:11">
      <c r="A25" s="146"/>
    </row>
    <row r="26" spans="1:11">
      <c r="A26" s="231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231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231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231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231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232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232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2"/>
  <sheetViews>
    <sheetView tabSelected="1" view="pageBreakPreview" topLeftCell="A10" zoomScaleNormal="100" zoomScaleSheetLayoutView="100" workbookViewId="0">
      <selection activeCell="I7" sqref="I7"/>
    </sheetView>
  </sheetViews>
  <sheetFormatPr defaultRowHeight="99.95" customHeight="1"/>
  <cols>
    <col min="1" max="1" width="4.7109375" style="1" customWidth="1"/>
    <col min="2" max="2" width="9.140625" style="1"/>
    <col min="3" max="3" width="73.140625" style="1" customWidth="1"/>
    <col min="4" max="6" width="13.28515625" style="1" customWidth="1"/>
    <col min="7" max="7" width="17.28515625" style="1" customWidth="1"/>
    <col min="8" max="8" width="15" style="2" bestFit="1" customWidth="1"/>
    <col min="9" max="15" width="9.140625" style="2"/>
    <col min="16" max="16384" width="9.140625" style="1"/>
  </cols>
  <sheetData>
    <row r="1" spans="1:64" customFormat="1" ht="12.75" customHeight="1">
      <c r="A1" s="160"/>
      <c r="B1" s="131"/>
      <c r="C1" s="132"/>
      <c r="D1" s="133"/>
      <c r="E1" s="133"/>
      <c r="F1" s="133"/>
      <c r="G1" s="133"/>
      <c r="H1" s="134"/>
      <c r="I1" s="134"/>
      <c r="J1" s="134"/>
      <c r="K1" s="134"/>
      <c r="L1" s="134"/>
      <c r="M1" s="134"/>
      <c r="N1" s="134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</row>
    <row r="2" spans="1:64" customFormat="1" ht="12.75" customHeight="1">
      <c r="A2" s="160"/>
      <c r="B2" s="131"/>
      <c r="C2" s="132"/>
      <c r="D2" s="133"/>
      <c r="E2" s="133"/>
      <c r="F2" s="133"/>
      <c r="G2" s="133"/>
      <c r="H2" s="134"/>
      <c r="I2" s="134"/>
      <c r="J2" s="134"/>
      <c r="K2" s="134"/>
      <c r="L2" s="134"/>
      <c r="M2" s="134"/>
      <c r="N2" s="134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</row>
    <row r="3" spans="1:64" customFormat="1" ht="12.75" customHeight="1">
      <c r="A3" s="160"/>
      <c r="B3" s="131"/>
      <c r="C3" s="132"/>
      <c r="D3" s="133"/>
      <c r="E3" s="133"/>
      <c r="F3" s="133"/>
      <c r="G3" s="133"/>
      <c r="H3" s="134"/>
      <c r="I3" s="134"/>
      <c r="J3" s="134"/>
      <c r="K3" s="134"/>
      <c r="L3" s="134"/>
      <c r="M3" s="134"/>
      <c r="N3" s="134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</row>
    <row r="4" spans="1:64" customFormat="1" ht="12.75" customHeight="1">
      <c r="A4" s="160"/>
      <c r="B4" s="131"/>
      <c r="C4" s="132"/>
      <c r="D4" s="133"/>
      <c r="E4" s="133"/>
      <c r="F4" s="133"/>
      <c r="G4" s="133"/>
      <c r="H4" s="134"/>
      <c r="I4" s="134"/>
      <c r="J4" s="134"/>
      <c r="K4" s="134"/>
      <c r="L4" s="134"/>
      <c r="M4" s="134"/>
      <c r="N4" s="134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</row>
    <row r="5" spans="1:64" customFormat="1" ht="12.75" customHeight="1">
      <c r="A5" s="236" t="s">
        <v>85</v>
      </c>
      <c r="B5" s="236"/>
      <c r="C5" s="236"/>
      <c r="D5" s="236"/>
      <c r="E5" s="236"/>
      <c r="F5" s="236"/>
      <c r="G5" s="236"/>
      <c r="H5" s="236"/>
      <c r="I5" s="134"/>
      <c r="J5" s="134"/>
      <c r="K5" s="134"/>
      <c r="L5" s="134"/>
      <c r="M5" s="134"/>
      <c r="N5" s="134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</row>
    <row r="6" spans="1:64" customFormat="1" ht="12.75" customHeight="1">
      <c r="A6" s="236" t="s">
        <v>86</v>
      </c>
      <c r="B6" s="236"/>
      <c r="C6" s="236"/>
      <c r="D6" s="236"/>
      <c r="E6" s="236"/>
      <c r="F6" s="236"/>
      <c r="G6" s="236"/>
      <c r="H6" s="236"/>
      <c r="I6" s="134"/>
      <c r="J6" s="134"/>
      <c r="K6" s="134"/>
      <c r="L6" s="134"/>
      <c r="M6" s="134"/>
      <c r="N6" s="134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</row>
    <row r="7" spans="1:64" customFormat="1" ht="12.75" customHeight="1">
      <c r="A7" s="160"/>
      <c r="B7" s="136"/>
      <c r="C7" s="137"/>
      <c r="D7" s="138"/>
      <c r="E7" s="138"/>
      <c r="F7" s="138"/>
      <c r="G7" s="138"/>
      <c r="H7" s="134"/>
      <c r="I7" s="134"/>
      <c r="J7" s="134"/>
      <c r="K7" s="134"/>
      <c r="L7" s="134"/>
      <c r="M7" s="134"/>
      <c r="N7" s="134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</row>
    <row r="8" spans="1:64" customFormat="1" ht="15.75" customHeight="1">
      <c r="A8" s="159"/>
      <c r="B8" s="237" t="s">
        <v>14</v>
      </c>
      <c r="C8" s="237"/>
      <c r="D8" s="237"/>
      <c r="E8" s="237"/>
      <c r="F8" s="237"/>
      <c r="G8" s="237"/>
      <c r="H8" s="134"/>
      <c r="I8" s="134"/>
      <c r="J8" s="134"/>
      <c r="K8" s="134"/>
      <c r="L8" s="134"/>
      <c r="M8" s="134"/>
      <c r="N8" s="134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</row>
    <row r="9" spans="1:64" customFormat="1" ht="25.5">
      <c r="A9" s="159"/>
      <c r="B9" s="139" t="s">
        <v>15</v>
      </c>
      <c r="C9" s="139" t="s">
        <v>16</v>
      </c>
      <c r="D9" s="139" t="s">
        <v>17</v>
      </c>
      <c r="E9" s="139" t="s">
        <v>18</v>
      </c>
      <c r="F9" s="139" t="s">
        <v>13</v>
      </c>
      <c r="G9" s="139" t="s">
        <v>19</v>
      </c>
      <c r="H9" s="134"/>
      <c r="I9" s="134"/>
      <c r="J9" s="134"/>
      <c r="K9" s="134"/>
      <c r="L9" s="134"/>
      <c r="M9" s="134"/>
      <c r="N9" s="134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</row>
    <row r="10" spans="1:64" ht="27" customHeight="1">
      <c r="A10" s="238" t="s">
        <v>87</v>
      </c>
      <c r="B10" s="41">
        <v>1</v>
      </c>
      <c r="C10" s="42" t="str">
        <f>Item1!B3</f>
        <v>Mesa de escritório com tampo em formato “L”</v>
      </c>
      <c r="D10" s="41" t="str">
        <f>Item1!C3</f>
        <v>unidade</v>
      </c>
      <c r="E10" s="41">
        <f>Item1!D3</f>
        <v>100</v>
      </c>
      <c r="F10" s="43">
        <f>Item1!E3</f>
        <v>1486.91</v>
      </c>
      <c r="G10" s="43">
        <f t="shared" ref="G10:G14" si="0">(ROUND(F10,2)*E10)</f>
        <v>148691</v>
      </c>
      <c r="H10" s="140"/>
      <c r="I10" s="127" t="str">
        <f>IF(G10&gt;80000,"necessária a subdivisão deste item em cotas!","")</f>
        <v>necessária a subdivisão deste item em cotas!</v>
      </c>
    </row>
    <row r="11" spans="1:64" ht="27" customHeight="1">
      <c r="A11" s="238"/>
      <c r="B11" s="122">
        <v>2</v>
      </c>
      <c r="C11" s="42" t="str">
        <f>Item2!B3</f>
        <v>Mesa de escritório com tampo em formato “L”</v>
      </c>
      <c r="D11" s="41" t="str">
        <f>Item2!C3</f>
        <v>unidade</v>
      </c>
      <c r="E11" s="41">
        <f>Item2!D3</f>
        <v>100</v>
      </c>
      <c r="F11" s="124">
        <f>Item2!E3</f>
        <v>1408.47</v>
      </c>
      <c r="G11" s="43">
        <f t="shared" si="0"/>
        <v>140847</v>
      </c>
      <c r="H11" s="126"/>
    </row>
    <row r="12" spans="1:64" ht="27" customHeight="1">
      <c r="A12" s="238"/>
      <c r="B12" s="41">
        <v>3</v>
      </c>
      <c r="C12" s="42" t="str">
        <f>Item3!B3</f>
        <v>Mesa de escritório com tampo em formato “L”</v>
      </c>
      <c r="D12" s="41" t="str">
        <f>Item3!C3</f>
        <v>unidade</v>
      </c>
      <c r="E12" s="41">
        <f>Item3!D3</f>
        <v>100</v>
      </c>
      <c r="F12" s="43">
        <f>Item3!E3</f>
        <v>1408.47</v>
      </c>
      <c r="G12" s="43">
        <f t="shared" si="0"/>
        <v>140847</v>
      </c>
      <c r="H12" s="126"/>
    </row>
    <row r="13" spans="1:64" ht="27" customHeight="1">
      <c r="A13" s="238"/>
      <c r="B13" s="41">
        <v>4</v>
      </c>
      <c r="C13" s="42" t="str">
        <f>Item4!B3</f>
        <v>Mesa de escritório com tampo em formato retangular</v>
      </c>
      <c r="D13" s="41" t="str">
        <f>Item4!C3</f>
        <v>unidade</v>
      </c>
      <c r="E13" s="41">
        <f>Item4!D3</f>
        <v>200</v>
      </c>
      <c r="F13" s="43">
        <f>Item4!E3</f>
        <v>969.66</v>
      </c>
      <c r="G13" s="43">
        <f t="shared" si="0"/>
        <v>193932</v>
      </c>
      <c r="H13" s="126"/>
    </row>
    <row r="14" spans="1:64" ht="27" customHeight="1">
      <c r="A14" s="238"/>
      <c r="B14" s="41">
        <v>5</v>
      </c>
      <c r="C14" s="42" t="str">
        <f>Item5!B3</f>
        <v>Mesa de escritório com tampo em formato retangular</v>
      </c>
      <c r="D14" s="41" t="str">
        <f>Item5!C3</f>
        <v>unidade</v>
      </c>
      <c r="E14" s="41">
        <f>Item5!D3</f>
        <v>50</v>
      </c>
      <c r="F14" s="43">
        <f>Item5!E3</f>
        <v>891.33</v>
      </c>
      <c r="G14" s="43">
        <f t="shared" si="0"/>
        <v>44566.5</v>
      </c>
      <c r="H14" s="126"/>
    </row>
    <row r="15" spans="1:64" ht="27" customHeight="1">
      <c r="A15" s="238"/>
      <c r="B15" s="122">
        <v>6</v>
      </c>
      <c r="C15" s="123" t="str">
        <f>Item6!B3</f>
        <v>Mesa de escritório com tampo em formato peninsular</v>
      </c>
      <c r="D15" s="122" t="str">
        <f>Item6!C3</f>
        <v>unidade</v>
      </c>
      <c r="E15" s="122">
        <f>Item6!D3</f>
        <v>25</v>
      </c>
      <c r="F15" s="121">
        <f>Item6!E3</f>
        <v>1556.39</v>
      </c>
      <c r="G15" s="121">
        <f>(ROUND(F15,2)*E15)</f>
        <v>38909.75</v>
      </c>
      <c r="H15" s="126"/>
    </row>
    <row r="16" spans="1:64" ht="27" customHeight="1">
      <c r="A16" s="238"/>
      <c r="B16" s="122">
        <v>7</v>
      </c>
      <c r="C16" s="123" t="str">
        <f>Item7!B3</f>
        <v>Mesa de escritório com tampo em formato peninsular</v>
      </c>
      <c r="D16" s="122" t="str">
        <f>Item7!C3</f>
        <v>unidade</v>
      </c>
      <c r="E16" s="122">
        <f>Item7!D3</f>
        <v>25</v>
      </c>
      <c r="F16" s="121">
        <f>Item7!E3</f>
        <v>1570.79</v>
      </c>
      <c r="G16" s="121">
        <f>(ROUND(F16,2)*E16)</f>
        <v>39269.75</v>
      </c>
      <c r="H16" s="126"/>
    </row>
    <row r="17" spans="1:8" ht="27" customHeight="1">
      <c r="A17" s="238"/>
      <c r="B17" s="122">
        <v>8</v>
      </c>
      <c r="C17" s="123" t="str">
        <f>Item8!B3</f>
        <v>Mesa de reunião com tampo em formato circular</v>
      </c>
      <c r="D17" s="122" t="str">
        <f>Item8!C3</f>
        <v>unidade</v>
      </c>
      <c r="E17" s="122">
        <f>Item8!D3</f>
        <v>30</v>
      </c>
      <c r="F17" s="121">
        <f>Item8!E3</f>
        <v>895.89</v>
      </c>
      <c r="G17" s="121">
        <f t="shared" ref="G17:G31" si="1">(ROUND(F17,2)*E17)</f>
        <v>26876.7</v>
      </c>
      <c r="H17" s="126"/>
    </row>
    <row r="18" spans="1:8" ht="27" customHeight="1">
      <c r="A18" s="238"/>
      <c r="B18" s="122">
        <v>9</v>
      </c>
      <c r="C18" s="123" t="str">
        <f>Item9!B3</f>
        <v>Mesa de reunião com tampo em formato elíptico</v>
      </c>
      <c r="D18" s="122" t="str">
        <f>Item9!C3</f>
        <v>unidade</v>
      </c>
      <c r="E18" s="122">
        <f>Item9!D3</f>
        <v>20</v>
      </c>
      <c r="F18" s="121">
        <f>Item9!E3</f>
        <v>1376.25</v>
      </c>
      <c r="G18" s="121">
        <f t="shared" si="1"/>
        <v>27525</v>
      </c>
      <c r="H18" s="126"/>
    </row>
    <row r="19" spans="1:8" ht="27" customHeight="1">
      <c r="A19" s="238"/>
      <c r="B19" s="122">
        <v>10</v>
      </c>
      <c r="C19" s="123" t="str">
        <f>Item10!B3</f>
        <v>Mesa de reunião com tampo em formato elíptico</v>
      </c>
      <c r="D19" s="122" t="str">
        <f>Item10!C3</f>
        <v>unidade</v>
      </c>
      <c r="E19" s="122">
        <f>Item10!D3</f>
        <v>10</v>
      </c>
      <c r="F19" s="121">
        <f>Item10!E3</f>
        <v>1691.63</v>
      </c>
      <c r="G19" s="121">
        <f t="shared" si="1"/>
        <v>16916.300000000003</v>
      </c>
      <c r="H19" s="126"/>
    </row>
    <row r="20" spans="1:8" ht="27" customHeight="1">
      <c r="A20" s="238"/>
      <c r="B20" s="122">
        <v>11</v>
      </c>
      <c r="C20" s="123" t="str">
        <f>Item11!B3</f>
        <v>Gaveteiro volante</v>
      </c>
      <c r="D20" s="122" t="str">
        <f>Item11!C3</f>
        <v>unidade</v>
      </c>
      <c r="E20" s="122">
        <f>Item11!D3</f>
        <v>400</v>
      </c>
      <c r="F20" s="121">
        <f>Item11!E3</f>
        <v>810.84</v>
      </c>
      <c r="G20" s="121">
        <f t="shared" si="1"/>
        <v>324336</v>
      </c>
      <c r="H20" s="129" t="s">
        <v>81</v>
      </c>
    </row>
    <row r="21" spans="1:8" ht="27" customHeight="1">
      <c r="A21" s="238"/>
      <c r="B21" s="122">
        <v>12</v>
      </c>
      <c r="C21" s="123" t="str">
        <f>Item12!B3</f>
        <v>Gaveteiro mesa</v>
      </c>
      <c r="D21" s="122" t="str">
        <f>Item12!C3</f>
        <v>unidade</v>
      </c>
      <c r="E21" s="122">
        <f>Item12!D3</f>
        <v>200</v>
      </c>
      <c r="F21" s="121">
        <f>Item12!E3</f>
        <v>921.31</v>
      </c>
      <c r="G21" s="121">
        <f t="shared" si="1"/>
        <v>184262</v>
      </c>
      <c r="H21" s="128">
        <f>SUM(G10:G21)</f>
        <v>1326979</v>
      </c>
    </row>
    <row r="22" spans="1:8" ht="27" customHeight="1">
      <c r="A22" s="238" t="s">
        <v>90</v>
      </c>
      <c r="B22" s="152">
        <v>13</v>
      </c>
      <c r="C22" s="123" t="str">
        <f>Item13!B3</f>
        <v>Armário médio</v>
      </c>
      <c r="D22" s="122" t="str">
        <f>Item13!C3</f>
        <v>unidade</v>
      </c>
      <c r="E22" s="122">
        <f>Item13!D3</f>
        <v>80</v>
      </c>
      <c r="F22" s="121">
        <f>Item13!E3</f>
        <v>1409.5</v>
      </c>
      <c r="G22" s="121">
        <f t="shared" si="1"/>
        <v>112760</v>
      </c>
      <c r="H22" s="126"/>
    </row>
    <row r="23" spans="1:8" ht="27" customHeight="1">
      <c r="A23" s="238"/>
      <c r="B23" s="153">
        <v>14</v>
      </c>
      <c r="C23" s="123" t="str">
        <f>Item14!B3</f>
        <v>Armário médio</v>
      </c>
      <c r="D23" s="122" t="str">
        <f>Item14!C3</f>
        <v>unidade</v>
      </c>
      <c r="E23" s="122">
        <f>Item14!D3</f>
        <v>80</v>
      </c>
      <c r="F23" s="121">
        <f>Item14!E3</f>
        <v>1305</v>
      </c>
      <c r="G23" s="121">
        <f t="shared" si="1"/>
        <v>104400</v>
      </c>
      <c r="H23" s="129" t="s">
        <v>82</v>
      </c>
    </row>
    <row r="24" spans="1:8" ht="27" customHeight="1">
      <c r="A24" s="239"/>
      <c r="B24" s="144">
        <v>15</v>
      </c>
      <c r="C24" s="123" t="str">
        <f>Item15!B3</f>
        <v>Armário alto</v>
      </c>
      <c r="D24" s="122" t="str">
        <f>Item15!C3</f>
        <v>unidade</v>
      </c>
      <c r="E24" s="122">
        <f>Item15!D3</f>
        <v>100</v>
      </c>
      <c r="F24" s="121">
        <f>Item15!E3</f>
        <v>1438.93</v>
      </c>
      <c r="G24" s="121">
        <f t="shared" si="1"/>
        <v>143893</v>
      </c>
      <c r="H24" s="128">
        <f>SUM(G22:G24)</f>
        <v>361053</v>
      </c>
    </row>
    <row r="25" spans="1:8" ht="27" customHeight="1">
      <c r="A25" s="238" t="s">
        <v>89</v>
      </c>
      <c r="B25" s="122">
        <v>16</v>
      </c>
      <c r="C25" s="123" t="str">
        <f>Item16!B3</f>
        <v>Cadeira giratória operacional com espaldar médio</v>
      </c>
      <c r="D25" s="122" t="str">
        <f>Item16!C3</f>
        <v>unidade</v>
      </c>
      <c r="E25" s="122">
        <f>Item16!D3</f>
        <v>400</v>
      </c>
      <c r="F25" s="121">
        <f>Item16!E3</f>
        <v>1395.64</v>
      </c>
      <c r="G25" s="121">
        <f t="shared" si="1"/>
        <v>558256</v>
      </c>
      <c r="H25" s="126"/>
    </row>
    <row r="26" spans="1:8" ht="27" customHeight="1">
      <c r="A26" s="238"/>
      <c r="B26" s="122">
        <v>17</v>
      </c>
      <c r="C26" s="123" t="str">
        <f>Item17!B3</f>
        <v>Cadeira de diálogo – com braços</v>
      </c>
      <c r="D26" s="122" t="str">
        <f>Item17!C3</f>
        <v>unidade</v>
      </c>
      <c r="E26" s="122">
        <f>Item17!D3</f>
        <v>200</v>
      </c>
      <c r="F26" s="121">
        <f>Item17!E3</f>
        <v>1033.24</v>
      </c>
      <c r="G26" s="121">
        <f t="shared" si="1"/>
        <v>206648</v>
      </c>
      <c r="H26" s="126"/>
    </row>
    <row r="27" spans="1:8" ht="27" customHeight="1">
      <c r="A27" s="238"/>
      <c r="B27" s="122">
        <v>18</v>
      </c>
      <c r="C27" s="123" t="str">
        <f>Item18!B3</f>
        <v>Cadeira de diálogo – sem braços</v>
      </c>
      <c r="D27" s="122" t="str">
        <f>Item18!C3</f>
        <v>unidade</v>
      </c>
      <c r="E27" s="122">
        <f>Item18!D3</f>
        <v>200</v>
      </c>
      <c r="F27" s="121">
        <f>Item18!E3</f>
        <v>884.96</v>
      </c>
      <c r="G27" s="121">
        <f t="shared" si="1"/>
        <v>176992</v>
      </c>
      <c r="H27" s="126"/>
    </row>
    <row r="28" spans="1:8" ht="27" customHeight="1">
      <c r="A28" s="238"/>
      <c r="B28" s="122">
        <v>19</v>
      </c>
      <c r="C28" s="123" t="str">
        <f>Item19!B3</f>
        <v>Cadeiras sobre longarina – 2 lugares</v>
      </c>
      <c r="D28" s="122" t="str">
        <f>Item19!C3</f>
        <v>unidade</v>
      </c>
      <c r="E28" s="122">
        <f>Item19!D3</f>
        <v>50</v>
      </c>
      <c r="F28" s="121">
        <f>Item19!E3</f>
        <v>1404.86</v>
      </c>
      <c r="G28" s="121">
        <f t="shared" si="1"/>
        <v>70243</v>
      </c>
      <c r="H28" s="129" t="s">
        <v>83</v>
      </c>
    </row>
    <row r="29" spans="1:8" ht="27" customHeight="1">
      <c r="A29" s="239"/>
      <c r="B29" s="122">
        <v>20</v>
      </c>
      <c r="C29" s="123" t="str">
        <f>Item20!B3</f>
        <v>Cadeiras sobre longarina – 3 lugares</v>
      </c>
      <c r="D29" s="122" t="str">
        <f>Item20!C3</f>
        <v>unidade</v>
      </c>
      <c r="E29" s="122">
        <f>Item20!D3</f>
        <v>50</v>
      </c>
      <c r="F29" s="121">
        <f>Item20!E3</f>
        <v>1944.35</v>
      </c>
      <c r="G29" s="121">
        <f t="shared" si="1"/>
        <v>97217.5</v>
      </c>
      <c r="H29" s="128">
        <f>SUM(G25:G29)</f>
        <v>1109356.5</v>
      </c>
    </row>
    <row r="30" spans="1:8" ht="27" customHeight="1">
      <c r="A30" s="240" t="s">
        <v>88</v>
      </c>
      <c r="B30" s="122">
        <v>21</v>
      </c>
      <c r="C30" s="123" t="str">
        <f>Item21!B3</f>
        <v>Cadeira giratória operacional com espaldar alto</v>
      </c>
      <c r="D30" s="122" t="str">
        <f>Item21!C3</f>
        <v>unidade</v>
      </c>
      <c r="E30" s="122">
        <f>Item21!D3</f>
        <v>50</v>
      </c>
      <c r="F30" s="121">
        <f>Item21!E3</f>
        <v>2284.5100000000002</v>
      </c>
      <c r="G30" s="121">
        <f t="shared" si="1"/>
        <v>114225.50000000001</v>
      </c>
      <c r="H30" s="129" t="s">
        <v>84</v>
      </c>
    </row>
    <row r="31" spans="1:8" ht="27" customHeight="1">
      <c r="A31" s="238"/>
      <c r="B31" s="41">
        <v>22</v>
      </c>
      <c r="C31" s="123" t="str">
        <f>Item22!B3</f>
        <v>Cadeira giratória operacional com espaldar alto e apoio de cabeça</v>
      </c>
      <c r="D31" s="122" t="str">
        <f>Item22!C3</f>
        <v>unidade</v>
      </c>
      <c r="E31" s="122">
        <f>Item22!D3</f>
        <v>20</v>
      </c>
      <c r="F31" s="121">
        <f>Item22!E3</f>
        <v>3234.5</v>
      </c>
      <c r="G31" s="121">
        <f t="shared" si="1"/>
        <v>64690</v>
      </c>
      <c r="H31" s="128">
        <f>SUM(G30:G31)</f>
        <v>178915.5</v>
      </c>
    </row>
    <row r="32" spans="1:8" ht="16.5" customHeight="1">
      <c r="A32" s="157"/>
      <c r="B32" s="38"/>
      <c r="C32" s="38"/>
      <c r="D32" s="233" t="s">
        <v>20</v>
      </c>
      <c r="E32" s="234"/>
      <c r="F32" s="235"/>
      <c r="G32" s="39">
        <f>SUM(G10:G31)</f>
        <v>2976304</v>
      </c>
      <c r="H32" s="126"/>
    </row>
  </sheetData>
  <mergeCells count="8">
    <mergeCell ref="D32:F32"/>
    <mergeCell ref="A5:H5"/>
    <mergeCell ref="A6:H6"/>
    <mergeCell ref="B8:G8"/>
    <mergeCell ref="A10:A21"/>
    <mergeCell ref="A22:A24"/>
    <mergeCell ref="A25:A29"/>
    <mergeCell ref="A30:A31"/>
  </mergeCells>
  <pageMargins left="0.51181102362204722" right="0.51181102362204722" top="0.78740157480314965" bottom="0.78740157480314965" header="0.31496062992125984" footer="0.31496062992125984"/>
  <pageSetup paperSize="9" scale="87" fitToHeight="0" orientation="landscape" r:id="rId1"/>
  <headerFooter>
    <oddHeader xml:space="preserve">&amp;C
</oddHeader>
  </headerFooter>
  <rowBreaks count="1" manualBreakCount="1">
    <brk id="21" max="7" man="1"/>
  </row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view="pageBreakPreview" zoomScaleNormal="100" zoomScaleSheetLayoutView="100" workbookViewId="0">
      <selection activeCell="H14" sqref="H14"/>
    </sheetView>
  </sheetViews>
  <sheetFormatPr defaultRowHeight="12.75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7" style="1" customWidth="1"/>
    <col min="7" max="14" width="9.140625" style="2"/>
    <col min="15" max="16384" width="9.140625" style="1"/>
  </cols>
  <sheetData>
    <row r="1" spans="1:6" s="2" customFormat="1" ht="15.75">
      <c r="A1" s="244" t="s">
        <v>21</v>
      </c>
      <c r="B1" s="244"/>
      <c r="C1" s="244"/>
      <c r="D1" s="244"/>
      <c r="E1" s="244"/>
      <c r="F1" s="244"/>
    </row>
    <row r="2" spans="1:6" s="2" customFormat="1" ht="25.5">
      <c r="A2" s="130" t="s">
        <v>15</v>
      </c>
      <c r="B2" s="40" t="s">
        <v>16</v>
      </c>
      <c r="C2" s="40" t="s">
        <v>17</v>
      </c>
      <c r="D2" s="40" t="s">
        <v>18</v>
      </c>
      <c r="E2" s="40" t="s">
        <v>13</v>
      </c>
      <c r="F2" s="40" t="s">
        <v>19</v>
      </c>
    </row>
    <row r="3" spans="1:6" s="2" customFormat="1" ht="17.25">
      <c r="A3" s="142" t="s">
        <v>22</v>
      </c>
      <c r="B3" s="241" t="str">
        <f>Item1!G20</f>
        <v>Rimo</v>
      </c>
      <c r="C3" s="242"/>
      <c r="D3" s="242"/>
      <c r="E3" s="242"/>
      <c r="F3" s="243"/>
    </row>
    <row r="4" spans="1:6" s="2" customFormat="1" ht="24.95" customHeight="1">
      <c r="A4" s="122">
        <v>1</v>
      </c>
      <c r="B4" s="42" t="str">
        <f>Item1!B3</f>
        <v>Mesa de escritório com tampo em formato “L”</v>
      </c>
      <c r="C4" s="41" t="str">
        <f>Item1!C3</f>
        <v>unidade</v>
      </c>
      <c r="D4" s="41">
        <f>Item1!D3</f>
        <v>100</v>
      </c>
      <c r="E4" s="43">
        <f>Item1!F3</f>
        <v>1073.54</v>
      </c>
      <c r="F4" s="43">
        <f>(ROUND(E4,2)*D4)</f>
        <v>107354</v>
      </c>
    </row>
    <row r="5" spans="1:6" s="2" customFormat="1" ht="17.25">
      <c r="A5" s="142" t="s">
        <v>22</v>
      </c>
      <c r="B5" s="241" t="str">
        <f>Item2!G20</f>
        <v>Rimo</v>
      </c>
      <c r="C5" s="242"/>
      <c r="D5" s="242"/>
      <c r="E5" s="242"/>
      <c r="F5" s="243"/>
    </row>
    <row r="6" spans="1:6" ht="24.95" customHeight="1">
      <c r="A6" s="122">
        <v>2</v>
      </c>
      <c r="B6" s="42" t="str">
        <f>Item2!B3</f>
        <v>Mesa de escritório com tampo em formato “L”</v>
      </c>
      <c r="C6" s="41" t="str">
        <f>Item2!C3</f>
        <v>unidade</v>
      </c>
      <c r="D6" s="41">
        <f>Item2!D3</f>
        <v>100</v>
      </c>
      <c r="E6" s="43">
        <f>Item2!F3</f>
        <v>1005.34</v>
      </c>
      <c r="F6" s="43">
        <f>(ROUND(E6,2)*D6)</f>
        <v>100534</v>
      </c>
    </row>
    <row r="7" spans="1:6" ht="17.25">
      <c r="A7" s="142" t="s">
        <v>22</v>
      </c>
      <c r="B7" s="245" t="str">
        <f>Item3!G20</f>
        <v>Rimo</v>
      </c>
      <c r="C7" s="246"/>
      <c r="D7" s="246"/>
      <c r="E7" s="246"/>
      <c r="F7" s="247"/>
    </row>
    <row r="8" spans="1:6" ht="24.95" customHeight="1">
      <c r="A8" s="122">
        <v>3</v>
      </c>
      <c r="B8" s="42" t="str">
        <f>Item3!B3</f>
        <v>Mesa de escritório com tampo em formato “L”</v>
      </c>
      <c r="C8" s="41" t="str">
        <f>Item3!C3</f>
        <v>unidade</v>
      </c>
      <c r="D8" s="41">
        <f>Item3!D3</f>
        <v>100</v>
      </c>
      <c r="E8" s="43">
        <f>Item3!F3</f>
        <v>1005.34</v>
      </c>
      <c r="F8" s="43">
        <f>(ROUND(E8,2)*D8)</f>
        <v>100534</v>
      </c>
    </row>
    <row r="9" spans="1:6" ht="17.25" customHeight="1">
      <c r="A9" s="141" t="s">
        <v>22</v>
      </c>
      <c r="B9" s="245" t="str">
        <f>Item4!G20</f>
        <v>Rimo</v>
      </c>
      <c r="C9" s="246"/>
      <c r="D9" s="246"/>
      <c r="E9" s="246"/>
      <c r="F9" s="247"/>
    </row>
    <row r="10" spans="1:6" ht="24.95" customHeight="1">
      <c r="A10" s="145">
        <v>4</v>
      </c>
      <c r="B10" s="42" t="str">
        <f>Item4!B3</f>
        <v>Mesa de escritório com tampo em formato retangular</v>
      </c>
      <c r="C10" s="41" t="str">
        <f>Item4!C3</f>
        <v>unidade</v>
      </c>
      <c r="D10" s="41">
        <f>Item4!D3</f>
        <v>200</v>
      </c>
      <c r="E10" s="43">
        <f>Item4!F3</f>
        <v>578.78</v>
      </c>
      <c r="F10" s="43">
        <f>(ROUND(E10,2)*D10)</f>
        <v>115756</v>
      </c>
    </row>
    <row r="11" spans="1:6" ht="17.25">
      <c r="A11" s="147" t="s">
        <v>22</v>
      </c>
      <c r="B11" s="248" t="str">
        <f>Item5!G20</f>
        <v>Rimo</v>
      </c>
      <c r="C11" s="242"/>
      <c r="D11" s="242"/>
      <c r="E11" s="242"/>
      <c r="F11" s="243"/>
    </row>
    <row r="12" spans="1:6" ht="24.95" customHeight="1">
      <c r="A12" s="122">
        <v>5</v>
      </c>
      <c r="B12" s="42" t="str">
        <f>Item5!B3</f>
        <v>Mesa de escritório com tampo em formato retangular</v>
      </c>
      <c r="C12" s="41" t="str">
        <f>Item5!C3</f>
        <v>unidade</v>
      </c>
      <c r="D12" s="41">
        <f>Item5!D3</f>
        <v>50</v>
      </c>
      <c r="E12" s="43">
        <f>Item5!F3</f>
        <v>541.38</v>
      </c>
      <c r="F12" s="43">
        <f>(ROUND(E12,2)*D12)</f>
        <v>27069</v>
      </c>
    </row>
    <row r="13" spans="1:6" ht="17.25">
      <c r="A13" s="142" t="s">
        <v>22</v>
      </c>
      <c r="B13" s="241" t="str">
        <f>Item6!G20</f>
        <v>OfficeMax</v>
      </c>
      <c r="C13" s="242"/>
      <c r="D13" s="242"/>
      <c r="E13" s="242"/>
      <c r="F13" s="243"/>
    </row>
    <row r="14" spans="1:6" ht="24.95" customHeight="1">
      <c r="A14" s="122">
        <v>6</v>
      </c>
      <c r="B14" s="42" t="str">
        <f>Item6!B3</f>
        <v>Mesa de escritório com tampo em formato peninsular</v>
      </c>
      <c r="C14" s="41" t="str">
        <f>Item6!C3</f>
        <v>unidade</v>
      </c>
      <c r="D14" s="41">
        <f>Item6!D3</f>
        <v>25</v>
      </c>
      <c r="E14" s="43">
        <f>Item6!F3</f>
        <v>1130</v>
      </c>
      <c r="F14" s="43">
        <f>(ROUND(E14,2)*D14)</f>
        <v>28250</v>
      </c>
    </row>
    <row r="15" spans="1:6" ht="17.25">
      <c r="A15" s="142" t="s">
        <v>22</v>
      </c>
      <c r="B15" s="241" t="str">
        <f>Item7!G20</f>
        <v>Rimo</v>
      </c>
      <c r="C15" s="242"/>
      <c r="D15" s="242"/>
      <c r="E15" s="242"/>
      <c r="F15" s="243"/>
    </row>
    <row r="16" spans="1:6" ht="24.95" customHeight="1">
      <c r="A16" s="122">
        <v>7</v>
      </c>
      <c r="B16" s="42" t="str">
        <f>Item7!B3</f>
        <v>Mesa de escritório com tampo em formato peninsular</v>
      </c>
      <c r="C16" s="41" t="str">
        <f>Item7!C3</f>
        <v>unidade</v>
      </c>
      <c r="D16" s="41">
        <f>Item7!D3</f>
        <v>25</v>
      </c>
      <c r="E16" s="43">
        <f>Item7!F3</f>
        <v>1187.94</v>
      </c>
      <c r="F16" s="43">
        <f>(ROUND(E16,2)*D16)</f>
        <v>29698.5</v>
      </c>
    </row>
    <row r="17" spans="1:6" ht="17.25">
      <c r="A17" s="142" t="s">
        <v>22</v>
      </c>
      <c r="B17" s="241" t="str">
        <f>Item8!G20</f>
        <v>Rimo</v>
      </c>
      <c r="C17" s="242"/>
      <c r="D17" s="242"/>
      <c r="E17" s="242"/>
      <c r="F17" s="243"/>
    </row>
    <row r="18" spans="1:6" ht="24.95" customHeight="1">
      <c r="A18" s="122">
        <v>8</v>
      </c>
      <c r="B18" s="42" t="str">
        <f>Item8!B3</f>
        <v>Mesa de reunião com tampo em formato circular</v>
      </c>
      <c r="C18" s="41" t="str">
        <f>Item8!C3</f>
        <v>unidade</v>
      </c>
      <c r="D18" s="41">
        <f>Item8!D3</f>
        <v>30</v>
      </c>
      <c r="E18" s="43">
        <f>Item8!F3</f>
        <v>526.05999999999995</v>
      </c>
      <c r="F18" s="43">
        <f>(ROUND(E18,2)*D18)</f>
        <v>15781.8</v>
      </c>
    </row>
    <row r="19" spans="1:6" ht="17.25">
      <c r="A19" s="142" t="s">
        <v>22</v>
      </c>
      <c r="B19" s="241" t="str">
        <f>Item9!G20</f>
        <v>Rimo</v>
      </c>
      <c r="C19" s="242"/>
      <c r="D19" s="242"/>
      <c r="E19" s="242"/>
      <c r="F19" s="243"/>
    </row>
    <row r="20" spans="1:6" ht="24.95" customHeight="1">
      <c r="A20" s="122">
        <v>9</v>
      </c>
      <c r="B20" s="42" t="str">
        <f>Item9!B3</f>
        <v>Mesa de reunião com tampo em formato elíptico</v>
      </c>
      <c r="C20" s="41" t="str">
        <f>Item9!C3</f>
        <v>unidade</v>
      </c>
      <c r="D20" s="41">
        <f>Item9!D3</f>
        <v>20</v>
      </c>
      <c r="E20" s="43">
        <f>Item9!F3</f>
        <v>681.04</v>
      </c>
      <c r="F20" s="43">
        <f>(ROUND(E20,2)*D20)</f>
        <v>13620.8</v>
      </c>
    </row>
    <row r="21" spans="1:6" ht="17.25">
      <c r="A21" s="142" t="s">
        <v>22</v>
      </c>
      <c r="B21" s="241" t="str">
        <f>Item10!G20</f>
        <v>Rimo</v>
      </c>
      <c r="C21" s="242"/>
      <c r="D21" s="242"/>
      <c r="E21" s="242"/>
      <c r="F21" s="243"/>
    </row>
    <row r="22" spans="1:6" ht="24.95" customHeight="1">
      <c r="A22" s="155">
        <v>10</v>
      </c>
      <c r="B22" s="154" t="str">
        <f>Item10!B3</f>
        <v>Mesa de reunião com tampo em formato elíptico</v>
      </c>
      <c r="C22" s="41" t="str">
        <f>Item10!C3</f>
        <v>unidade</v>
      </c>
      <c r="D22" s="41">
        <f>Item10!D3</f>
        <v>10</v>
      </c>
      <c r="E22" s="43">
        <f>Item10!F3</f>
        <v>747.04</v>
      </c>
      <c r="F22" s="43">
        <f>(ROUND(E22,2)*D22)</f>
        <v>7470.4</v>
      </c>
    </row>
    <row r="23" spans="1:6" ht="17.25">
      <c r="A23" s="147" t="s">
        <v>22</v>
      </c>
      <c r="B23" s="249" t="str">
        <f>Item11!G20</f>
        <v>Rimo</v>
      </c>
      <c r="C23" s="250"/>
      <c r="D23" s="250"/>
      <c r="E23" s="250"/>
      <c r="F23" s="251"/>
    </row>
    <row r="24" spans="1:6" ht="24.95" customHeight="1">
      <c r="A24" s="156">
        <v>11</v>
      </c>
      <c r="B24" s="123" t="str">
        <f>Item11!B3</f>
        <v>Gaveteiro volante</v>
      </c>
      <c r="C24" s="41" t="str">
        <f>Item11!C3</f>
        <v>unidade</v>
      </c>
      <c r="D24" s="41">
        <f>Item11!D3</f>
        <v>400</v>
      </c>
      <c r="E24" s="43">
        <f>Item11!F3</f>
        <v>767.37</v>
      </c>
      <c r="F24" s="43">
        <f>(ROUND(E24,2)*D24)</f>
        <v>306948</v>
      </c>
    </row>
    <row r="25" spans="1:6" ht="17.25">
      <c r="A25" s="151" t="s">
        <v>22</v>
      </c>
      <c r="B25" s="241" t="str">
        <f>Item12!G20</f>
        <v>Bortolini</v>
      </c>
      <c r="C25" s="242"/>
      <c r="D25" s="242"/>
      <c r="E25" s="242"/>
      <c r="F25" s="243"/>
    </row>
    <row r="26" spans="1:6" ht="24.95" customHeight="1">
      <c r="A26" s="122">
        <v>12</v>
      </c>
      <c r="B26" s="42" t="str">
        <f>Item12!B3</f>
        <v>Gaveteiro mesa</v>
      </c>
      <c r="C26" s="41" t="str">
        <f>Item12!C3</f>
        <v>unidade</v>
      </c>
      <c r="D26" s="41">
        <f>Item12!D3</f>
        <v>200</v>
      </c>
      <c r="E26" s="43">
        <f>Item12!F3</f>
        <v>753</v>
      </c>
      <c r="F26" s="43">
        <f>(ROUND(E26,2)*D26)</f>
        <v>150600</v>
      </c>
    </row>
    <row r="27" spans="1:6" ht="17.25">
      <c r="A27" s="142" t="s">
        <v>22</v>
      </c>
      <c r="B27" s="241" t="str">
        <f>Item13!G20</f>
        <v>OfficeMax</v>
      </c>
      <c r="C27" s="242"/>
      <c r="D27" s="242"/>
      <c r="E27" s="242"/>
      <c r="F27" s="243"/>
    </row>
    <row r="28" spans="1:6" ht="24.95" customHeight="1">
      <c r="A28" s="122">
        <v>13</v>
      </c>
      <c r="B28" s="42" t="str">
        <f>Item13!B3</f>
        <v>Armário médio</v>
      </c>
      <c r="C28" s="41" t="str">
        <f>Item13!C3</f>
        <v>unidade</v>
      </c>
      <c r="D28" s="41">
        <f>Item13!D3</f>
        <v>80</v>
      </c>
      <c r="E28" s="43">
        <f>Item13!F3</f>
        <v>999</v>
      </c>
      <c r="F28" s="43">
        <f>(ROUND(E28,2)*D28)</f>
        <v>79920</v>
      </c>
    </row>
    <row r="29" spans="1:6" ht="17.25">
      <c r="A29" s="141" t="s">
        <v>22</v>
      </c>
      <c r="B29" s="241" t="str">
        <f>Item14!G20</f>
        <v>OfficeMax</v>
      </c>
      <c r="C29" s="242"/>
      <c r="D29" s="242"/>
      <c r="E29" s="242"/>
      <c r="F29" s="243"/>
    </row>
    <row r="30" spans="1:6" ht="24.95" customHeight="1">
      <c r="A30" s="122">
        <v>14</v>
      </c>
      <c r="B30" s="42" t="str">
        <f>Item14!B3</f>
        <v>Armário médio</v>
      </c>
      <c r="C30" s="41" t="str">
        <f>Item14!C3</f>
        <v>unidade</v>
      </c>
      <c r="D30" s="41">
        <f>Item14!D3</f>
        <v>80</v>
      </c>
      <c r="E30" s="43">
        <f>Item14!F3</f>
        <v>999</v>
      </c>
      <c r="F30" s="43">
        <f>(ROUND(E30,2)*D30)</f>
        <v>79920</v>
      </c>
    </row>
    <row r="31" spans="1:6" ht="17.25">
      <c r="A31" s="142" t="s">
        <v>22</v>
      </c>
      <c r="B31" s="241" t="str">
        <f>Item15!G20</f>
        <v>OfficeMax</v>
      </c>
      <c r="C31" s="242"/>
      <c r="D31" s="242"/>
      <c r="E31" s="242"/>
      <c r="F31" s="243"/>
    </row>
    <row r="32" spans="1:6" ht="24.95" customHeight="1">
      <c r="A32" s="122">
        <v>15</v>
      </c>
      <c r="B32" s="42" t="str">
        <f>Item15!B3</f>
        <v>Armário alto</v>
      </c>
      <c r="C32" s="41" t="str">
        <f>Item15!C3</f>
        <v>unidade</v>
      </c>
      <c r="D32" s="41">
        <f>Item15!D3</f>
        <v>100</v>
      </c>
      <c r="E32" s="43">
        <f>Item15!F3</f>
        <v>1102</v>
      </c>
      <c r="F32" s="43">
        <f>(ROUND(E32,2)*D32)</f>
        <v>110200</v>
      </c>
    </row>
    <row r="33" spans="1:6" ht="17.25" customHeight="1">
      <c r="A33" s="44" t="s">
        <v>22</v>
      </c>
      <c r="B33" s="241" t="str">
        <f>Item16!G20</f>
        <v>OfficeMax</v>
      </c>
      <c r="C33" s="242"/>
      <c r="D33" s="242"/>
      <c r="E33" s="242"/>
      <c r="F33" s="243"/>
    </row>
    <row r="34" spans="1:6" ht="24.95" customHeight="1">
      <c r="A34" s="41">
        <v>16</v>
      </c>
      <c r="B34" s="42" t="str">
        <f>Item16!B3</f>
        <v>Cadeira giratória operacional com espaldar médio</v>
      </c>
      <c r="C34" s="41" t="str">
        <f>Item16!C3</f>
        <v>unidade</v>
      </c>
      <c r="D34" s="41">
        <f>Item16!D3</f>
        <v>400</v>
      </c>
      <c r="E34" s="43">
        <f>Item16!F3</f>
        <v>1200</v>
      </c>
      <c r="F34" s="43">
        <f>(ROUND(E34,2)*D34)</f>
        <v>480000</v>
      </c>
    </row>
    <row r="35" spans="1:6" ht="17.25">
      <c r="A35" s="44" t="s">
        <v>22</v>
      </c>
      <c r="B35" s="241" t="str">
        <f>Item17!G20</f>
        <v>Innovaescritórios</v>
      </c>
      <c r="C35" s="242"/>
      <c r="D35" s="242"/>
      <c r="E35" s="242"/>
      <c r="F35" s="243"/>
    </row>
    <row r="36" spans="1:6" ht="24.95" customHeight="1">
      <c r="A36" s="41">
        <v>17</v>
      </c>
      <c r="B36" s="42" t="str">
        <f>Item17!B3</f>
        <v>Cadeira de diálogo – com braços</v>
      </c>
      <c r="C36" s="41" t="str">
        <f>Item17!C3</f>
        <v>unidade</v>
      </c>
      <c r="D36" s="41">
        <f>Item17!D3</f>
        <v>200</v>
      </c>
      <c r="E36" s="43">
        <f>Item17!F3</f>
        <v>866.48</v>
      </c>
      <c r="F36" s="43">
        <f>(ROUND(E36,2)*D36)</f>
        <v>173296</v>
      </c>
    </row>
    <row r="37" spans="1:6" ht="17.25">
      <c r="A37" s="44" t="s">
        <v>22</v>
      </c>
      <c r="B37" s="241" t="str">
        <f>Item18!G20</f>
        <v>Innovaescritórios</v>
      </c>
      <c r="C37" s="242"/>
      <c r="D37" s="242"/>
      <c r="E37" s="242"/>
      <c r="F37" s="243"/>
    </row>
    <row r="38" spans="1:6" ht="24.95" customHeight="1">
      <c r="A38" s="41">
        <v>18</v>
      </c>
      <c r="B38" s="42" t="str">
        <f>Item18!B3</f>
        <v>Cadeira de diálogo – sem braços</v>
      </c>
      <c r="C38" s="41" t="str">
        <f>Item18!C3</f>
        <v>unidade</v>
      </c>
      <c r="D38" s="41">
        <f>Item18!D3</f>
        <v>200</v>
      </c>
      <c r="E38" s="43">
        <f>Item18!F3</f>
        <v>769.92</v>
      </c>
      <c r="F38" s="43">
        <f>(ROUND(E38,2)*D38)</f>
        <v>153984</v>
      </c>
    </row>
    <row r="39" spans="1:6" ht="17.25">
      <c r="A39" s="44" t="s">
        <v>22</v>
      </c>
      <c r="B39" s="241" t="str">
        <f>Item19!G20</f>
        <v>Tecno2000</v>
      </c>
      <c r="C39" s="242"/>
      <c r="D39" s="242"/>
      <c r="E39" s="242"/>
      <c r="F39" s="243"/>
    </row>
    <row r="40" spans="1:6" ht="24.95" customHeight="1">
      <c r="A40" s="41">
        <v>19</v>
      </c>
      <c r="B40" s="42" t="str">
        <f>Item19!B3</f>
        <v>Cadeiras sobre longarina – 2 lugares</v>
      </c>
      <c r="C40" s="41" t="str">
        <f>Item19!C3</f>
        <v>unidade</v>
      </c>
      <c r="D40" s="41">
        <f>Item19!D3</f>
        <v>50</v>
      </c>
      <c r="E40" s="43">
        <f>Item19!F3</f>
        <v>1200</v>
      </c>
      <c r="F40" s="43">
        <f>(ROUND(E40,2)*D40)</f>
        <v>60000</v>
      </c>
    </row>
    <row r="41" spans="1:6" ht="17.25">
      <c r="A41" s="44" t="s">
        <v>22</v>
      </c>
      <c r="B41" s="241" t="str">
        <f>Item20!G20</f>
        <v>Tecno2000</v>
      </c>
      <c r="C41" s="242"/>
      <c r="D41" s="242"/>
      <c r="E41" s="242"/>
      <c r="F41" s="243"/>
    </row>
    <row r="42" spans="1:6" ht="24.95" customHeight="1">
      <c r="A42" s="41">
        <v>20</v>
      </c>
      <c r="B42" s="42" t="str">
        <f>Item20!B3</f>
        <v>Cadeiras sobre longarina – 3 lugares</v>
      </c>
      <c r="C42" s="41" t="str">
        <f>Item20!C3</f>
        <v>unidade</v>
      </c>
      <c r="D42" s="41">
        <f>Item20!D3</f>
        <v>50</v>
      </c>
      <c r="E42" s="43">
        <f>Item20!F3</f>
        <v>1800</v>
      </c>
      <c r="F42" s="43">
        <f>(ROUND(E42,2)*D42)</f>
        <v>90000</v>
      </c>
    </row>
    <row r="43" spans="1:6" ht="17.25">
      <c r="A43" s="44" t="s">
        <v>22</v>
      </c>
      <c r="B43" s="241" t="str">
        <f>Item21!G20</f>
        <v>Innovaescritórios</v>
      </c>
      <c r="C43" s="242"/>
      <c r="D43" s="242"/>
      <c r="E43" s="242"/>
      <c r="F43" s="243"/>
    </row>
    <row r="44" spans="1:6" ht="24.95" customHeight="1">
      <c r="A44" s="41">
        <v>21</v>
      </c>
      <c r="B44" s="42" t="str">
        <f>Item21!B3</f>
        <v>Cadeira giratória operacional com espaldar alto</v>
      </c>
      <c r="C44" s="41" t="str">
        <f>Item21!C3</f>
        <v>unidade</v>
      </c>
      <c r="D44" s="41">
        <f>Item21!D3</f>
        <v>50</v>
      </c>
      <c r="E44" s="43">
        <f>Item21!F3</f>
        <v>1426.77</v>
      </c>
      <c r="F44" s="43">
        <f>(ROUND(E44,2)*D44)</f>
        <v>71338.5</v>
      </c>
    </row>
    <row r="45" spans="1:6" ht="17.25">
      <c r="A45" s="44" t="s">
        <v>22</v>
      </c>
      <c r="B45" s="241" t="str">
        <f>Item22!G20</f>
        <v>Innovaescritórios</v>
      </c>
      <c r="C45" s="242"/>
      <c r="D45" s="242"/>
      <c r="E45" s="242"/>
      <c r="F45" s="243"/>
    </row>
    <row r="46" spans="1:6" ht="24.95" customHeight="1">
      <c r="A46" s="41">
        <v>22</v>
      </c>
      <c r="B46" s="42" t="str">
        <f>Item22!B3</f>
        <v>Cadeira giratória operacional com espaldar alto e apoio de cabeça</v>
      </c>
      <c r="C46" s="41" t="str">
        <f>Item22!C3</f>
        <v>unidade</v>
      </c>
      <c r="D46" s="41">
        <f>Item22!D3</f>
        <v>20</v>
      </c>
      <c r="E46" s="43">
        <f>Item22!F3</f>
        <v>2655.35</v>
      </c>
      <c r="F46" s="43">
        <f>(ROUND(E46,2)*D46)</f>
        <v>53107</v>
      </c>
    </row>
    <row r="47" spans="1:6" ht="15.75">
      <c r="A47" s="38"/>
      <c r="B47" s="38"/>
      <c r="C47" s="233" t="s">
        <v>23</v>
      </c>
      <c r="D47" s="234"/>
      <c r="E47" s="235"/>
      <c r="F47" s="39">
        <f>SUM(F4:F46)</f>
        <v>2355382</v>
      </c>
    </row>
  </sheetData>
  <mergeCells count="24">
    <mergeCell ref="C47:E47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A1:F1"/>
    <mergeCell ref="B3:F3"/>
    <mergeCell ref="B37:F37"/>
    <mergeCell ref="B39:F39"/>
    <mergeCell ref="B41:F41"/>
    <mergeCell ref="B43:F43"/>
    <mergeCell ref="B45:F45"/>
  </mergeCells>
  <pageMargins left="0.51181102362204722" right="0.51181102362204722" top="0.78740157480314965" bottom="0.78740157480314965" header="0.31496062992125984" footer="0.31496062992125984"/>
  <pageSetup paperSize="9" scale="90" fitToHeight="0" orientation="landscape" r:id="rId1"/>
  <rowBreaks count="1" manualBreakCount="1">
    <brk id="26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L17" sqref="L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39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43</v>
      </c>
      <c r="C3" s="177" t="s">
        <v>8</v>
      </c>
      <c r="D3" s="180">
        <v>100</v>
      </c>
      <c r="E3" s="208">
        <f>IF(C20&lt;=25%,D20,MIN(E20:F20))</f>
        <v>1408.47</v>
      </c>
      <c r="F3" s="208">
        <f>MIN(H3:H17)</f>
        <v>1005.34</v>
      </c>
      <c r="G3" s="4" t="s">
        <v>44</v>
      </c>
      <c r="H3" s="13">
        <v>1100</v>
      </c>
      <c r="I3" s="29">
        <f>IF(H3="","",(IF($C$20&lt;25%,"N/A",IF(H3&lt;=($D$20+$A$20),H3,"Descartado"))))</f>
        <v>1100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1150</v>
      </c>
      <c r="I4" s="29">
        <f t="shared" ref="I4:I17" si="0">IF(H4="","",(IF($C$20&lt;25%,"N/A",IF(H4&lt;=($D$20+$A$20),H4,"Descartado"))))</f>
        <v>1150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1810</v>
      </c>
      <c r="I5" s="29">
        <f t="shared" si="0"/>
        <v>1810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1005.34</v>
      </c>
      <c r="I6" s="29">
        <f t="shared" si="0"/>
        <v>1005.34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1977</v>
      </c>
      <c r="I7" s="29">
        <f t="shared" si="0"/>
        <v>1977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2534.4</v>
      </c>
      <c r="I8" s="29" t="str">
        <f t="shared" si="0"/>
        <v>Descartado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>IF(H11="","",(IF($C$20&lt;25%,"N/A",IF(H11&lt;=($D$20+$A$20),H11,"Descartado"))))</f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610.79664444614184</v>
      </c>
      <c r="B20" s="19">
        <f>COUNT(H3:H17)</f>
        <v>6</v>
      </c>
      <c r="C20" s="20">
        <f>IF(B20&lt;2,"N/A",(A20/D20))</f>
        <v>0.3826758918164937</v>
      </c>
      <c r="D20" s="21">
        <f>ROUND(AVERAGE(H3:H17),2)</f>
        <v>1596.12</v>
      </c>
      <c r="E20" s="22">
        <f>IFERROR(ROUND(IF(B20&lt;2,"N/A",(IF(C20&lt;=25%,"N/A",AVERAGE(I3:I17)))),2),"N/A")</f>
        <v>1408.47</v>
      </c>
      <c r="F20" s="22">
        <f>ROUND(MEDIAN(H3:H17),2)</f>
        <v>1480</v>
      </c>
      <c r="G20" s="23" t="str">
        <f>INDEX(G3:G17,MATCH(H20,H3:H17,0))</f>
        <v>Rimo</v>
      </c>
      <c r="H20" s="24">
        <f>MIN(H3:H17)</f>
        <v>1005.34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1408.47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140847</v>
      </c>
    </row>
    <row r="24" spans="1:11">
      <c r="B24" s="37"/>
      <c r="C24" s="37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L17" sqref="L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40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49</v>
      </c>
      <c r="C3" s="177" t="s">
        <v>8</v>
      </c>
      <c r="D3" s="180">
        <v>200</v>
      </c>
      <c r="E3" s="208">
        <f>IF(C20&lt;=25%,D20,MIN(E20:F20))</f>
        <v>969.66</v>
      </c>
      <c r="F3" s="208">
        <f>MIN(H3:H17)</f>
        <v>578.78</v>
      </c>
      <c r="G3" s="4" t="s">
        <v>44</v>
      </c>
      <c r="H3" s="13">
        <v>800</v>
      </c>
      <c r="I3" s="29" t="str">
        <f>IF(H3="","",(IF($C$20&lt;25%,"N/A",IF(H3&lt;=($D$20+$A$20),H3,"Descartado"))))</f>
        <v>N/A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1050</v>
      </c>
      <c r="I4" s="29" t="str">
        <f t="shared" ref="I4:I17" si="0">IF(H4="","",(IF($C$20&lt;25%,"N/A",IF(H4&lt;=($D$20+$A$20),H4,"Descartado"))))</f>
        <v>N/A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1081</v>
      </c>
      <c r="I5" s="29" t="str">
        <f t="shared" si="0"/>
        <v>N/A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578.78</v>
      </c>
      <c r="I6" s="29" t="str">
        <f t="shared" si="0"/>
        <v>N/A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1161</v>
      </c>
      <c r="I7" s="29" t="str">
        <f t="shared" si="0"/>
        <v>N/A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1147.2</v>
      </c>
      <c r="I8" s="29" t="str">
        <f t="shared" si="0"/>
        <v>N/A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231.75601322655427</v>
      </c>
      <c r="B20" s="19">
        <f>COUNT(H3:H17)</f>
        <v>6</v>
      </c>
      <c r="C20" s="20">
        <f>IF(B20&lt;2,"N/A",(A20/D20))</f>
        <v>0.23900750080085215</v>
      </c>
      <c r="D20" s="21">
        <f>ROUND(AVERAGE(H3:H17),2)</f>
        <v>969.66</v>
      </c>
      <c r="E20" s="22" t="str">
        <f>IFERROR(ROUND(IF(B20&lt;2,"N/A",(IF(C20&lt;=25%,"N/A",AVERAGE(I3:I17)))),2),"N/A")</f>
        <v>N/A</v>
      </c>
      <c r="F20" s="22">
        <f>ROUND(MEDIAN(H3:H17),2)</f>
        <v>1065.5</v>
      </c>
      <c r="G20" s="23" t="str">
        <f>INDEX(G3:G17,MATCH(H20,H3:H17,0))</f>
        <v>Rimo</v>
      </c>
      <c r="H20" s="24">
        <f>MIN(H3:H17)</f>
        <v>578.78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969.66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193932</v>
      </c>
    </row>
    <row r="24" spans="1:11">
      <c r="B24" s="37"/>
      <c r="C24" s="37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L17" sqref="L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19" t="s">
        <v>12</v>
      </c>
      <c r="B1" s="220"/>
      <c r="C1" s="220"/>
      <c r="D1" s="220"/>
      <c r="E1" s="220"/>
      <c r="F1" s="220"/>
      <c r="G1" s="220"/>
      <c r="H1" s="220"/>
      <c r="I1" s="221"/>
    </row>
    <row r="2" spans="1:9" ht="25.5">
      <c r="A2" s="222" t="s">
        <v>41</v>
      </c>
      <c r="B2" s="117" t="s">
        <v>24</v>
      </c>
      <c r="C2" s="117" t="s">
        <v>1</v>
      </c>
      <c r="D2" s="117" t="s">
        <v>2</v>
      </c>
      <c r="E2" s="118" t="s">
        <v>32</v>
      </c>
      <c r="F2" s="118" t="s">
        <v>33</v>
      </c>
      <c r="G2" s="117" t="s">
        <v>3</v>
      </c>
      <c r="H2" s="106" t="s">
        <v>4</v>
      </c>
      <c r="I2" s="107" t="s">
        <v>10</v>
      </c>
    </row>
    <row r="3" spans="1:9" ht="12.75" customHeight="1">
      <c r="A3" s="222"/>
      <c r="B3" s="223" t="s">
        <v>49</v>
      </c>
      <c r="C3" s="224" t="s">
        <v>8</v>
      </c>
      <c r="D3" s="225">
        <v>50</v>
      </c>
      <c r="E3" s="226">
        <f>IF(C20&lt;=25%,D20,MIN(E20:F20))</f>
        <v>891.33</v>
      </c>
      <c r="F3" s="226">
        <f>MIN(H3:H17)</f>
        <v>541.38</v>
      </c>
      <c r="G3" s="4" t="s">
        <v>44</v>
      </c>
      <c r="H3" s="115">
        <v>780</v>
      </c>
      <c r="I3" s="114" t="str">
        <f t="shared" ref="I3:I17" si="0">IF(H3="","",(IF($C$20&lt;25%,"N/A",IF(H3&lt;=($D$20+$A$20),H3,"Descartado"))))</f>
        <v>N/A</v>
      </c>
    </row>
    <row r="4" spans="1:9">
      <c r="A4" s="222"/>
      <c r="B4" s="175"/>
      <c r="C4" s="178"/>
      <c r="D4" s="181"/>
      <c r="E4" s="184"/>
      <c r="F4" s="184"/>
      <c r="G4" s="4" t="s">
        <v>45</v>
      </c>
      <c r="H4" s="115">
        <v>879</v>
      </c>
      <c r="I4" s="114" t="str">
        <f t="shared" si="0"/>
        <v>N/A</v>
      </c>
    </row>
    <row r="5" spans="1:9">
      <c r="A5" s="222"/>
      <c r="B5" s="175"/>
      <c r="C5" s="178"/>
      <c r="D5" s="181"/>
      <c r="E5" s="184"/>
      <c r="F5" s="184"/>
      <c r="G5" s="4" t="s">
        <v>46</v>
      </c>
      <c r="H5" s="115">
        <v>1032</v>
      </c>
      <c r="I5" s="114" t="str">
        <f t="shared" si="0"/>
        <v>N/A</v>
      </c>
    </row>
    <row r="6" spans="1:9">
      <c r="A6" s="222"/>
      <c r="B6" s="175"/>
      <c r="C6" s="178"/>
      <c r="D6" s="181"/>
      <c r="E6" s="184"/>
      <c r="F6" s="184"/>
      <c r="G6" s="4" t="s">
        <v>47</v>
      </c>
      <c r="H6" s="115">
        <v>541.38</v>
      </c>
      <c r="I6" s="114" t="str">
        <f t="shared" si="0"/>
        <v>N/A</v>
      </c>
    </row>
    <row r="7" spans="1:9">
      <c r="A7" s="222"/>
      <c r="B7" s="175"/>
      <c r="C7" s="178"/>
      <c r="D7" s="181"/>
      <c r="E7" s="184"/>
      <c r="F7" s="184"/>
      <c r="G7" s="4" t="s">
        <v>48</v>
      </c>
      <c r="H7" s="115">
        <v>1074</v>
      </c>
      <c r="I7" s="114" t="str">
        <f t="shared" si="0"/>
        <v>N/A</v>
      </c>
    </row>
    <row r="8" spans="1:9">
      <c r="A8" s="222"/>
      <c r="B8" s="175"/>
      <c r="C8" s="178"/>
      <c r="D8" s="181"/>
      <c r="E8" s="184"/>
      <c r="F8" s="184"/>
      <c r="G8" s="116" t="s">
        <v>80</v>
      </c>
      <c r="H8" s="115">
        <v>1041.5999999999999</v>
      </c>
      <c r="I8" s="114" t="str">
        <f t="shared" si="0"/>
        <v>N/A</v>
      </c>
    </row>
    <row r="9" spans="1:9">
      <c r="A9" s="222"/>
      <c r="B9" s="175"/>
      <c r="C9" s="178"/>
      <c r="D9" s="181"/>
      <c r="E9" s="184"/>
      <c r="F9" s="184"/>
      <c r="G9" s="116"/>
      <c r="H9" s="115"/>
      <c r="I9" s="114" t="str">
        <f t="shared" si="0"/>
        <v/>
      </c>
    </row>
    <row r="10" spans="1:9">
      <c r="A10" s="222"/>
      <c r="B10" s="175"/>
      <c r="C10" s="178"/>
      <c r="D10" s="181"/>
      <c r="E10" s="184"/>
      <c r="F10" s="184"/>
      <c r="G10" s="116"/>
      <c r="H10" s="115"/>
      <c r="I10" s="114" t="str">
        <f t="shared" si="0"/>
        <v/>
      </c>
    </row>
    <row r="11" spans="1:9">
      <c r="A11" s="222"/>
      <c r="B11" s="175"/>
      <c r="C11" s="178"/>
      <c r="D11" s="181"/>
      <c r="E11" s="184"/>
      <c r="F11" s="184"/>
      <c r="G11" s="116"/>
      <c r="H11" s="115"/>
      <c r="I11" s="114" t="str">
        <f t="shared" si="0"/>
        <v/>
      </c>
    </row>
    <row r="12" spans="1:9">
      <c r="A12" s="222"/>
      <c r="B12" s="175"/>
      <c r="C12" s="178"/>
      <c r="D12" s="181"/>
      <c r="E12" s="184"/>
      <c r="F12" s="184"/>
      <c r="G12" s="116"/>
      <c r="H12" s="115"/>
      <c r="I12" s="114" t="str">
        <f t="shared" si="0"/>
        <v/>
      </c>
    </row>
    <row r="13" spans="1:9">
      <c r="A13" s="222"/>
      <c r="B13" s="175"/>
      <c r="C13" s="178"/>
      <c r="D13" s="181"/>
      <c r="E13" s="184"/>
      <c r="F13" s="184"/>
      <c r="G13" s="116"/>
      <c r="H13" s="115"/>
      <c r="I13" s="114" t="str">
        <f t="shared" si="0"/>
        <v/>
      </c>
    </row>
    <row r="14" spans="1:9">
      <c r="A14" s="222"/>
      <c r="B14" s="175"/>
      <c r="C14" s="178"/>
      <c r="D14" s="181"/>
      <c r="E14" s="184"/>
      <c r="F14" s="184"/>
      <c r="G14" s="116"/>
      <c r="H14" s="115"/>
      <c r="I14" s="114" t="str">
        <f t="shared" si="0"/>
        <v/>
      </c>
    </row>
    <row r="15" spans="1:9">
      <c r="A15" s="222"/>
      <c r="B15" s="175"/>
      <c r="C15" s="178"/>
      <c r="D15" s="181"/>
      <c r="E15" s="184"/>
      <c r="F15" s="184"/>
      <c r="G15" s="116"/>
      <c r="H15" s="115"/>
      <c r="I15" s="114" t="str">
        <f t="shared" si="0"/>
        <v/>
      </c>
    </row>
    <row r="16" spans="1:9">
      <c r="A16" s="222"/>
      <c r="B16" s="175"/>
      <c r="C16" s="178"/>
      <c r="D16" s="181"/>
      <c r="E16" s="184"/>
      <c r="F16" s="184"/>
      <c r="G16" s="116"/>
      <c r="H16" s="115"/>
      <c r="I16" s="114" t="str">
        <f t="shared" si="0"/>
        <v/>
      </c>
    </row>
    <row r="17" spans="1:11">
      <c r="A17" s="222"/>
      <c r="B17" s="176"/>
      <c r="C17" s="179"/>
      <c r="D17" s="182"/>
      <c r="E17" s="185"/>
      <c r="F17" s="185"/>
      <c r="G17" s="116"/>
      <c r="H17" s="115"/>
      <c r="I17" s="114" t="str">
        <f t="shared" si="0"/>
        <v/>
      </c>
    </row>
    <row r="18" spans="1:11">
      <c r="A18" s="113"/>
      <c r="B18" s="112"/>
      <c r="C18" s="111"/>
      <c r="D18" s="111"/>
      <c r="E18" s="110"/>
      <c r="F18" s="110"/>
      <c r="G18" s="109"/>
      <c r="H18" s="109"/>
      <c r="I18" s="108"/>
      <c r="J18" s="67"/>
      <c r="K18" s="67"/>
    </row>
    <row r="19" spans="1:11" ht="25.5">
      <c r="A19" s="107" t="s">
        <v>35</v>
      </c>
      <c r="B19" s="107" t="s">
        <v>36</v>
      </c>
      <c r="C19" s="106" t="s">
        <v>5</v>
      </c>
      <c r="D19" s="104" t="s">
        <v>6</v>
      </c>
      <c r="E19" s="105" t="s">
        <v>11</v>
      </c>
      <c r="F19" s="104" t="s">
        <v>7</v>
      </c>
      <c r="G19" s="217" t="s">
        <v>34</v>
      </c>
      <c r="H19" s="218"/>
      <c r="I19" s="46"/>
    </row>
    <row r="20" spans="1:11">
      <c r="A20" s="103">
        <f>IF(B20&lt;2,"N/A",(STDEV(H3:H17)))</f>
        <v>205.30409201961891</v>
      </c>
      <c r="B20" s="103">
        <f>COUNT(H3:H17)</f>
        <v>6</v>
      </c>
      <c r="C20" s="102">
        <f>IF(B20&lt;2,"N/A",(A20/D20))</f>
        <v>0.23033454727162656</v>
      </c>
      <c r="D20" s="101">
        <f>ROUND(AVERAGE(H3:H17),2)</f>
        <v>891.33</v>
      </c>
      <c r="E20" s="100" t="str">
        <f>IFERROR(ROUND(IF(B20&lt;2,"N/A",(IF(C20&lt;=25%,"N/A",AVERAGE(I3:I17)))),2),"N/A")</f>
        <v>N/A</v>
      </c>
      <c r="F20" s="100">
        <f>ROUND(MEDIAN(H3:H17),2)</f>
        <v>955.5</v>
      </c>
      <c r="G20" s="99" t="str">
        <f>INDEX(G3:G17,MATCH(H20,H3:H17,0))</f>
        <v>Rimo</v>
      </c>
      <c r="H20" s="98">
        <f>MIN(H3:H17)</f>
        <v>541.38</v>
      </c>
      <c r="I20" s="46"/>
    </row>
    <row r="21" spans="1:11">
      <c r="A21" s="51"/>
      <c r="B21" s="46"/>
      <c r="C21" s="97"/>
      <c r="D21" s="97"/>
      <c r="E21" s="97"/>
      <c r="F21" s="97"/>
      <c r="G21" s="46"/>
      <c r="H21" s="56"/>
      <c r="I21" s="55"/>
      <c r="J21" s="55"/>
      <c r="K21" s="55"/>
    </row>
    <row r="22" spans="1:11">
      <c r="B22" s="51"/>
      <c r="C22" s="51"/>
      <c r="D22" s="169"/>
      <c r="E22" s="169"/>
      <c r="F22" s="54"/>
      <c r="G22" s="96" t="s">
        <v>37</v>
      </c>
      <c r="H22" s="95">
        <f>IF(C20&lt;=25%,D20,MIN(E20:F20))</f>
        <v>891.33</v>
      </c>
    </row>
    <row r="23" spans="1:11">
      <c r="B23" s="51"/>
      <c r="C23" s="51"/>
      <c r="D23" s="169"/>
      <c r="E23" s="169"/>
      <c r="F23" s="50"/>
      <c r="G23" s="94" t="s">
        <v>9</v>
      </c>
      <c r="H23" s="93">
        <f>ROUND(H22,2)*D3</f>
        <v>44566.5</v>
      </c>
    </row>
    <row r="24" spans="1:11">
      <c r="B24" s="47"/>
      <c r="C24" s="47"/>
      <c r="D24" s="46"/>
      <c r="E24" s="46"/>
    </row>
    <row r="26" spans="1:11">
      <c r="A26" s="211" t="s">
        <v>25</v>
      </c>
      <c r="B26" s="212"/>
      <c r="C26" s="212"/>
      <c r="D26" s="212"/>
      <c r="E26" s="212"/>
      <c r="F26" s="212"/>
      <c r="G26" s="212"/>
      <c r="H26" s="212"/>
      <c r="I26" s="213"/>
    </row>
    <row r="27" spans="1:11" ht="12.75" customHeight="1">
      <c r="A27" s="211" t="s">
        <v>26</v>
      </c>
      <c r="B27" s="212"/>
      <c r="C27" s="212"/>
      <c r="D27" s="212"/>
      <c r="E27" s="212"/>
      <c r="F27" s="212"/>
      <c r="G27" s="212"/>
      <c r="H27" s="212"/>
      <c r="I27" s="213"/>
    </row>
    <row r="28" spans="1:11" ht="12.75" customHeight="1">
      <c r="A28" s="211" t="s">
        <v>27</v>
      </c>
      <c r="B28" s="212"/>
      <c r="C28" s="212"/>
      <c r="D28" s="212"/>
      <c r="E28" s="212"/>
      <c r="F28" s="212"/>
      <c r="G28" s="212"/>
      <c r="H28" s="212"/>
      <c r="I28" s="213"/>
    </row>
    <row r="29" spans="1:11">
      <c r="A29" s="211" t="s">
        <v>28</v>
      </c>
      <c r="B29" s="212"/>
      <c r="C29" s="212"/>
      <c r="D29" s="212"/>
      <c r="E29" s="212"/>
      <c r="F29" s="212"/>
      <c r="G29" s="212"/>
      <c r="H29" s="212"/>
      <c r="I29" s="213"/>
    </row>
    <row r="30" spans="1:11" ht="12.75" customHeight="1">
      <c r="A30" s="211" t="s">
        <v>29</v>
      </c>
      <c r="B30" s="212"/>
      <c r="C30" s="212"/>
      <c r="D30" s="212"/>
      <c r="E30" s="212"/>
      <c r="F30" s="212"/>
      <c r="G30" s="212"/>
      <c r="H30" s="212"/>
      <c r="I30" s="213"/>
    </row>
    <row r="31" spans="1:11" ht="12.75" customHeight="1">
      <c r="A31" s="211" t="s">
        <v>30</v>
      </c>
      <c r="B31" s="212"/>
      <c r="C31" s="212"/>
      <c r="D31" s="212"/>
      <c r="E31" s="212"/>
      <c r="F31" s="212"/>
      <c r="G31" s="212"/>
      <c r="H31" s="212"/>
      <c r="I31" s="213"/>
    </row>
    <row r="32" spans="1:11" ht="24.75" customHeight="1">
      <c r="A32" s="214" t="s">
        <v>31</v>
      </c>
      <c r="B32" s="215"/>
      <c r="C32" s="215"/>
      <c r="D32" s="215"/>
      <c r="E32" s="215"/>
      <c r="F32" s="215"/>
      <c r="G32" s="215"/>
      <c r="H32" s="215"/>
      <c r="I32" s="216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42</v>
      </c>
      <c r="B2" s="30" t="s">
        <v>24</v>
      </c>
      <c r="C2" s="30" t="s">
        <v>1</v>
      </c>
      <c r="D2" s="30" t="s">
        <v>2</v>
      </c>
      <c r="E2" s="14" t="s">
        <v>32</v>
      </c>
      <c r="F2" s="14" t="s">
        <v>33</v>
      </c>
      <c r="G2" s="30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50</v>
      </c>
      <c r="C3" s="177" t="s">
        <v>8</v>
      </c>
      <c r="D3" s="180">
        <v>25</v>
      </c>
      <c r="E3" s="208">
        <f>IF(C20&lt;=25%,D20,MIN(E20:F20))</f>
        <v>1556.39</v>
      </c>
      <c r="F3" s="208">
        <f>MIN(H3:H17)</f>
        <v>1130</v>
      </c>
      <c r="G3" s="4" t="s">
        <v>44</v>
      </c>
      <c r="H3" s="13">
        <v>1600</v>
      </c>
      <c r="I3" s="29">
        <f>IF(H3="","",(IF($C$20&lt;25%,"N/A",IF(H3&lt;=($D$20+$A$20),H3,"Descartado"))))</f>
        <v>1600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1130</v>
      </c>
      <c r="I4" s="29">
        <f t="shared" ref="I4:I17" si="0">IF(H4="","",(IF($C$20&lt;25%,"N/A",IF(H4&lt;=($D$20+$A$20),H4,"Descartado"))))</f>
        <v>1130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1837</v>
      </c>
      <c r="I5" s="29">
        <f t="shared" si="0"/>
        <v>1837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1187.94</v>
      </c>
      <c r="I6" s="29">
        <f t="shared" si="0"/>
        <v>1187.94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2027</v>
      </c>
      <c r="I7" s="29">
        <f t="shared" si="0"/>
        <v>2027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3233.6</v>
      </c>
      <c r="I8" s="29" t="str">
        <f t="shared" si="0"/>
        <v>Descartado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769.91966961928301</v>
      </c>
      <c r="B20" s="19">
        <f>COUNT(H3:H17)</f>
        <v>6</v>
      </c>
      <c r="C20" s="20">
        <f>IF(B20&lt;2,"N/A",(A20/D20))</f>
        <v>0.41936449824572042</v>
      </c>
      <c r="D20" s="21">
        <f>ROUND(AVERAGE(H3:H17),2)</f>
        <v>1835.92</v>
      </c>
      <c r="E20" s="22">
        <f>IFERROR(ROUND(IF(B20&lt;2,"N/A",(IF(C20&lt;=25%,"N/A",AVERAGE(I3:I17)))),2),"N/A")</f>
        <v>1556.39</v>
      </c>
      <c r="F20" s="22">
        <f>ROUND(MEDIAN(H3:H17),2)</f>
        <v>1718.5</v>
      </c>
      <c r="G20" s="23" t="str">
        <f>INDEX(G3:G17,MATCH(H20,H3:H17,0))</f>
        <v>OfficeMax</v>
      </c>
      <c r="H20" s="24">
        <f>MIN(H3:H17)</f>
        <v>1130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1556.39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38909.75</v>
      </c>
    </row>
    <row r="24" spans="1:11">
      <c r="B24" s="37"/>
      <c r="C24" s="37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51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50</v>
      </c>
      <c r="C3" s="177" t="s">
        <v>8</v>
      </c>
      <c r="D3" s="180">
        <v>25</v>
      </c>
      <c r="E3" s="208">
        <f>IF(C20&lt;=25%,D20,MIN(E20:F20))</f>
        <v>1570.79</v>
      </c>
      <c r="F3" s="208">
        <f>MIN(H3:H17)</f>
        <v>1187.94</v>
      </c>
      <c r="G3" s="4" t="s">
        <v>44</v>
      </c>
      <c r="H3" s="13">
        <v>1600</v>
      </c>
      <c r="I3" s="29">
        <f>IF(H3="","",(IF($C$20&lt;25%,"N/A",IF(H3&lt;=($D$20+$A$20),H3,"Descartado"))))</f>
        <v>1600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1202</v>
      </c>
      <c r="I4" s="29">
        <f t="shared" ref="I4:I17" si="0">IF(H4="","",(IF($C$20&lt;25%,"N/A",IF(H4&lt;=($D$20+$A$20),H4,"Descartado"))))</f>
        <v>1202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1837</v>
      </c>
      <c r="I5" s="29">
        <f t="shared" si="0"/>
        <v>1837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1187.94</v>
      </c>
      <c r="I6" s="29">
        <f t="shared" si="0"/>
        <v>1187.94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2027</v>
      </c>
      <c r="I7" s="29">
        <f t="shared" si="0"/>
        <v>2027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3233.6</v>
      </c>
      <c r="I8" s="29" t="str">
        <f t="shared" si="0"/>
        <v>Descartado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757.17217702888854</v>
      </c>
      <c r="B20" s="19">
        <f>COUNT(H3:H17)</f>
        <v>6</v>
      </c>
      <c r="C20" s="20">
        <f>IF(B20&lt;2,"N/A",(A20/D20))</f>
        <v>0.40974294180965004</v>
      </c>
      <c r="D20" s="21">
        <f>ROUND(AVERAGE(H3:H17),2)</f>
        <v>1847.92</v>
      </c>
      <c r="E20" s="22">
        <f>IFERROR(ROUND(IF(B20&lt;2,"N/A",(IF(C20&lt;=25%,"N/A",AVERAGE(I3:I17)))),2),"N/A")</f>
        <v>1570.79</v>
      </c>
      <c r="F20" s="22">
        <f>ROUND(MEDIAN(H3:H17),2)</f>
        <v>1718.5</v>
      </c>
      <c r="G20" s="23" t="str">
        <f>INDEX(G3:G17,MATCH(H20,H3:H17,0))</f>
        <v>Rimo</v>
      </c>
      <c r="H20" s="24">
        <f>MIN(H3:H17)</f>
        <v>1187.94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1570.79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39269.75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52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53</v>
      </c>
      <c r="C3" s="177" t="s">
        <v>8</v>
      </c>
      <c r="D3" s="180">
        <v>30</v>
      </c>
      <c r="E3" s="208">
        <f>IF(C20&lt;=25%,D20,MIN(E20:F20))</f>
        <v>895.89</v>
      </c>
      <c r="F3" s="208">
        <f>MIN(H3:H17)</f>
        <v>526.05999999999995</v>
      </c>
      <c r="G3" s="4" t="s">
        <v>44</v>
      </c>
      <c r="H3" s="13">
        <v>900</v>
      </c>
      <c r="I3" s="29">
        <f>IF(H3="","",(IF($C$20&lt;25%,"N/A",IF(H3&lt;=($D$20+$A$20),H3,"Descartado"))))</f>
        <v>900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850</v>
      </c>
      <c r="I4" s="29">
        <f t="shared" ref="I4:I17" si="0">IF(H4="","",(IF($C$20&lt;25%,"N/A",IF(H4&lt;=($D$20+$A$20),H4,"Descartado"))))</f>
        <v>850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1592</v>
      </c>
      <c r="I5" s="29" t="str">
        <f t="shared" si="0"/>
        <v>Descartado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526.05999999999995</v>
      </c>
      <c r="I6" s="29">
        <f t="shared" si="0"/>
        <v>526.05999999999995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1101</v>
      </c>
      <c r="I7" s="29">
        <f t="shared" si="0"/>
        <v>1101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1102.4000000000001</v>
      </c>
      <c r="I8" s="29">
        <f t="shared" si="0"/>
        <v>1102.4000000000001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354.23686849338588</v>
      </c>
      <c r="B20" s="19">
        <f>COUNT(H3:H17)</f>
        <v>6</v>
      </c>
      <c r="C20" s="20">
        <f>IF(B20&lt;2,"N/A",(A20/D20))</f>
        <v>0.35006756380842752</v>
      </c>
      <c r="D20" s="21">
        <f>ROUND(AVERAGE(H3:H17),2)</f>
        <v>1011.91</v>
      </c>
      <c r="E20" s="22">
        <f>IFERROR(ROUND(IF(B20&lt;2,"N/A",(IF(C20&lt;=25%,"N/A",AVERAGE(I3:I17)))),2),"N/A")</f>
        <v>895.89</v>
      </c>
      <c r="F20" s="22">
        <f>ROUND(MEDIAN(H3:H17),2)</f>
        <v>1000.5</v>
      </c>
      <c r="G20" s="23" t="str">
        <f>INDEX(G3:G17,MATCH(H20,H3:H17,0))</f>
        <v>Rimo</v>
      </c>
      <c r="H20" s="24">
        <f>MIN(H3:H17)</f>
        <v>526.05999999999995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895.89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26876.7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205" t="s">
        <v>12</v>
      </c>
      <c r="B1" s="206"/>
      <c r="C1" s="206"/>
      <c r="D1" s="206"/>
      <c r="E1" s="206"/>
      <c r="F1" s="206"/>
      <c r="G1" s="206"/>
      <c r="H1" s="206"/>
      <c r="I1" s="207"/>
    </row>
    <row r="2" spans="1:9" ht="25.5">
      <c r="A2" s="173" t="s">
        <v>54</v>
      </c>
      <c r="B2" s="119" t="s">
        <v>24</v>
      </c>
      <c r="C2" s="119" t="s">
        <v>1</v>
      </c>
      <c r="D2" s="119" t="s">
        <v>2</v>
      </c>
      <c r="E2" s="14" t="s">
        <v>32</v>
      </c>
      <c r="F2" s="14" t="s">
        <v>33</v>
      </c>
      <c r="G2" s="119" t="s">
        <v>3</v>
      </c>
      <c r="H2" s="15" t="s">
        <v>4</v>
      </c>
      <c r="I2" s="16" t="s">
        <v>10</v>
      </c>
    </row>
    <row r="3" spans="1:9" ht="12.75" customHeight="1">
      <c r="A3" s="173"/>
      <c r="B3" s="174" t="s">
        <v>55</v>
      </c>
      <c r="C3" s="177" t="s">
        <v>8</v>
      </c>
      <c r="D3" s="180">
        <v>20</v>
      </c>
      <c r="E3" s="208">
        <f>IF(C20&lt;=25%,D20,MIN(E20:F20))</f>
        <v>1376.25</v>
      </c>
      <c r="F3" s="208">
        <f>MIN(H3:H17)</f>
        <v>681.04</v>
      </c>
      <c r="G3" s="4" t="s">
        <v>44</v>
      </c>
      <c r="H3" s="13">
        <v>1500</v>
      </c>
      <c r="I3" s="29">
        <f>IF(H3="","",(IF($C$20&lt;25%,"N/A",IF(H3&lt;=($D$20+$A$20),H3,"Descartado"))))</f>
        <v>1500</v>
      </c>
    </row>
    <row r="4" spans="1:9">
      <c r="A4" s="173"/>
      <c r="B4" s="175"/>
      <c r="C4" s="178"/>
      <c r="D4" s="181"/>
      <c r="E4" s="209"/>
      <c r="F4" s="209"/>
      <c r="G4" s="4" t="s">
        <v>45</v>
      </c>
      <c r="H4" s="13">
        <v>1150</v>
      </c>
      <c r="I4" s="29">
        <f t="shared" ref="I4:I17" si="0">IF(H4="","",(IF($C$20&lt;25%,"N/A",IF(H4&lt;=($D$20+$A$20),H4,"Descartado"))))</f>
        <v>1150</v>
      </c>
    </row>
    <row r="5" spans="1:9">
      <c r="A5" s="173"/>
      <c r="B5" s="175"/>
      <c r="C5" s="178"/>
      <c r="D5" s="181"/>
      <c r="E5" s="209"/>
      <c r="F5" s="209"/>
      <c r="G5" s="4" t="s">
        <v>46</v>
      </c>
      <c r="H5" s="13">
        <v>2210</v>
      </c>
      <c r="I5" s="29" t="str">
        <f t="shared" si="0"/>
        <v>Descartado</v>
      </c>
    </row>
    <row r="6" spans="1:9">
      <c r="A6" s="173"/>
      <c r="B6" s="175"/>
      <c r="C6" s="178"/>
      <c r="D6" s="181"/>
      <c r="E6" s="209"/>
      <c r="F6" s="209"/>
      <c r="G6" s="4" t="s">
        <v>47</v>
      </c>
      <c r="H6" s="13">
        <v>681.04</v>
      </c>
      <c r="I6" s="29">
        <f t="shared" si="0"/>
        <v>681.04</v>
      </c>
    </row>
    <row r="7" spans="1:9">
      <c r="A7" s="173"/>
      <c r="B7" s="175"/>
      <c r="C7" s="178"/>
      <c r="D7" s="181"/>
      <c r="E7" s="209"/>
      <c r="F7" s="209"/>
      <c r="G7" s="4" t="s">
        <v>48</v>
      </c>
      <c r="H7" s="13">
        <v>1827</v>
      </c>
      <c r="I7" s="29">
        <f t="shared" si="0"/>
        <v>1827</v>
      </c>
    </row>
    <row r="8" spans="1:9">
      <c r="A8" s="173"/>
      <c r="B8" s="175"/>
      <c r="C8" s="178"/>
      <c r="D8" s="181"/>
      <c r="E8" s="209"/>
      <c r="F8" s="209"/>
      <c r="G8" s="4" t="s">
        <v>80</v>
      </c>
      <c r="H8" s="13">
        <v>1723.2</v>
      </c>
      <c r="I8" s="29">
        <f t="shared" si="0"/>
        <v>1723.2</v>
      </c>
    </row>
    <row r="9" spans="1:9">
      <c r="A9" s="173"/>
      <c r="B9" s="175"/>
      <c r="C9" s="178"/>
      <c r="D9" s="181"/>
      <c r="E9" s="209"/>
      <c r="F9" s="209"/>
      <c r="G9" s="4"/>
      <c r="H9" s="13"/>
      <c r="I9" s="29" t="str">
        <f t="shared" si="0"/>
        <v/>
      </c>
    </row>
    <row r="10" spans="1:9">
      <c r="A10" s="173"/>
      <c r="B10" s="175"/>
      <c r="C10" s="178"/>
      <c r="D10" s="181"/>
      <c r="E10" s="209"/>
      <c r="F10" s="209"/>
      <c r="G10" s="4"/>
      <c r="H10" s="13"/>
      <c r="I10" s="29" t="str">
        <f t="shared" si="0"/>
        <v/>
      </c>
    </row>
    <row r="11" spans="1:9">
      <c r="A11" s="173"/>
      <c r="B11" s="175"/>
      <c r="C11" s="178"/>
      <c r="D11" s="181"/>
      <c r="E11" s="209"/>
      <c r="F11" s="209"/>
      <c r="G11" s="4"/>
      <c r="H11" s="13"/>
      <c r="I11" s="29" t="str">
        <f t="shared" si="0"/>
        <v/>
      </c>
    </row>
    <row r="12" spans="1:9">
      <c r="A12" s="173"/>
      <c r="B12" s="175"/>
      <c r="C12" s="178"/>
      <c r="D12" s="181"/>
      <c r="E12" s="209"/>
      <c r="F12" s="209"/>
      <c r="G12" s="4"/>
      <c r="H12" s="13"/>
      <c r="I12" s="29" t="str">
        <f t="shared" si="0"/>
        <v/>
      </c>
    </row>
    <row r="13" spans="1:9">
      <c r="A13" s="173"/>
      <c r="B13" s="175"/>
      <c r="C13" s="178"/>
      <c r="D13" s="181"/>
      <c r="E13" s="209"/>
      <c r="F13" s="209"/>
      <c r="G13" s="4"/>
      <c r="H13" s="13"/>
      <c r="I13" s="29" t="str">
        <f t="shared" si="0"/>
        <v/>
      </c>
    </row>
    <row r="14" spans="1:9">
      <c r="A14" s="173"/>
      <c r="B14" s="175"/>
      <c r="C14" s="178"/>
      <c r="D14" s="181"/>
      <c r="E14" s="209"/>
      <c r="F14" s="209"/>
      <c r="G14" s="4"/>
      <c r="H14" s="13"/>
      <c r="I14" s="29" t="str">
        <f t="shared" si="0"/>
        <v/>
      </c>
    </row>
    <row r="15" spans="1:9">
      <c r="A15" s="173"/>
      <c r="B15" s="175"/>
      <c r="C15" s="178"/>
      <c r="D15" s="181"/>
      <c r="E15" s="209"/>
      <c r="F15" s="209"/>
      <c r="G15" s="4"/>
      <c r="H15" s="13"/>
      <c r="I15" s="29" t="str">
        <f t="shared" si="0"/>
        <v/>
      </c>
    </row>
    <row r="16" spans="1:9">
      <c r="A16" s="173"/>
      <c r="B16" s="175"/>
      <c r="C16" s="178"/>
      <c r="D16" s="181"/>
      <c r="E16" s="209"/>
      <c r="F16" s="209"/>
      <c r="G16" s="4"/>
      <c r="H16" s="13"/>
      <c r="I16" s="29" t="str">
        <f t="shared" si="0"/>
        <v/>
      </c>
    </row>
    <row r="17" spans="1:11">
      <c r="A17" s="173"/>
      <c r="B17" s="176"/>
      <c r="C17" s="179"/>
      <c r="D17" s="182"/>
      <c r="E17" s="210"/>
      <c r="F17" s="210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35</v>
      </c>
      <c r="B19" s="16" t="s">
        <v>36</v>
      </c>
      <c r="C19" s="15" t="s">
        <v>5</v>
      </c>
      <c r="D19" s="17" t="s">
        <v>6</v>
      </c>
      <c r="E19" s="18" t="s">
        <v>11</v>
      </c>
      <c r="F19" s="17" t="s">
        <v>7</v>
      </c>
      <c r="G19" s="202" t="s">
        <v>34</v>
      </c>
      <c r="H19" s="203"/>
      <c r="I19" s="31"/>
    </row>
    <row r="20" spans="1:11">
      <c r="A20" s="19">
        <f>IF(B20&lt;2,"N/A",(STDEV(H3:H17)))</f>
        <v>539.00932558413751</v>
      </c>
      <c r="B20" s="19">
        <f>COUNT(H3:H17)</f>
        <v>6</v>
      </c>
      <c r="C20" s="20">
        <f>IF(B20&lt;2,"N/A",(A20/D20))</f>
        <v>0.35573242361397928</v>
      </c>
      <c r="D20" s="21">
        <f>ROUND(AVERAGE(H3:H17),2)</f>
        <v>1515.21</v>
      </c>
      <c r="E20" s="22">
        <f>IFERROR(ROUND(IF(B20&lt;2,"N/A",(IF(C20&lt;=25%,"N/A",AVERAGE(I3:I17)))),2),"N/A")</f>
        <v>1376.25</v>
      </c>
      <c r="F20" s="22">
        <f>ROUND(MEDIAN(H3:H17),2)</f>
        <v>1611.6</v>
      </c>
      <c r="G20" s="23" t="str">
        <f>INDEX(G3:G17,MATCH(H20,H3:H17,0))</f>
        <v>Rimo</v>
      </c>
      <c r="H20" s="24">
        <f>MIN(H3:H17)</f>
        <v>681.04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204"/>
      <c r="E22" s="204"/>
      <c r="F22" s="35"/>
      <c r="G22" s="25" t="s">
        <v>37</v>
      </c>
      <c r="H22" s="26">
        <f>IF(C20&lt;=25%,D20,MIN(E20:F20))</f>
        <v>1376.25</v>
      </c>
    </row>
    <row r="23" spans="1:11">
      <c r="B23" s="32"/>
      <c r="C23" s="32"/>
      <c r="D23" s="204"/>
      <c r="E23" s="204"/>
      <c r="F23" s="36"/>
      <c r="G23" s="27" t="s">
        <v>9</v>
      </c>
      <c r="H23" s="28">
        <f>ROUND(H22,2)*D3</f>
        <v>27525</v>
      </c>
    </row>
    <row r="24" spans="1:11">
      <c r="B24" s="120"/>
      <c r="C24" s="120"/>
      <c r="D24" s="31"/>
      <c r="E24" s="31"/>
    </row>
    <row r="26" spans="1:11">
      <c r="A26" s="196" t="s">
        <v>25</v>
      </c>
      <c r="B26" s="197"/>
      <c r="C26" s="197"/>
      <c r="D26" s="197"/>
      <c r="E26" s="197"/>
      <c r="F26" s="197"/>
      <c r="G26" s="197"/>
      <c r="H26" s="197"/>
      <c r="I26" s="198"/>
    </row>
    <row r="27" spans="1:11" ht="12.75" customHeight="1">
      <c r="A27" s="196" t="s">
        <v>26</v>
      </c>
      <c r="B27" s="197"/>
      <c r="C27" s="197"/>
      <c r="D27" s="197"/>
      <c r="E27" s="197"/>
      <c r="F27" s="197"/>
      <c r="G27" s="197"/>
      <c r="H27" s="197"/>
      <c r="I27" s="198"/>
    </row>
    <row r="28" spans="1:11" ht="12.75" customHeight="1">
      <c r="A28" s="196" t="s">
        <v>27</v>
      </c>
      <c r="B28" s="197"/>
      <c r="C28" s="197"/>
      <c r="D28" s="197"/>
      <c r="E28" s="197"/>
      <c r="F28" s="197"/>
      <c r="G28" s="197"/>
      <c r="H28" s="197"/>
      <c r="I28" s="198"/>
    </row>
    <row r="29" spans="1:11">
      <c r="A29" s="196" t="s">
        <v>28</v>
      </c>
      <c r="B29" s="197"/>
      <c r="C29" s="197"/>
      <c r="D29" s="197"/>
      <c r="E29" s="197"/>
      <c r="F29" s="197"/>
      <c r="G29" s="197"/>
      <c r="H29" s="197"/>
      <c r="I29" s="198"/>
    </row>
    <row r="30" spans="1:11" ht="12.75" customHeight="1">
      <c r="A30" s="196" t="s">
        <v>29</v>
      </c>
      <c r="B30" s="197"/>
      <c r="C30" s="197"/>
      <c r="D30" s="197"/>
      <c r="E30" s="197"/>
      <c r="F30" s="197"/>
      <c r="G30" s="197"/>
      <c r="H30" s="197"/>
      <c r="I30" s="198"/>
    </row>
    <row r="31" spans="1:11" ht="12.75" customHeight="1">
      <c r="A31" s="196" t="s">
        <v>30</v>
      </c>
      <c r="B31" s="197"/>
      <c r="C31" s="197"/>
      <c r="D31" s="197"/>
      <c r="E31" s="197"/>
      <c r="F31" s="197"/>
      <c r="G31" s="197"/>
      <c r="H31" s="197"/>
      <c r="I31" s="198"/>
    </row>
    <row r="32" spans="1:11" ht="24.75" customHeight="1">
      <c r="A32" s="199" t="s">
        <v>31</v>
      </c>
      <c r="B32" s="200"/>
      <c r="C32" s="200"/>
      <c r="D32" s="200"/>
      <c r="E32" s="200"/>
      <c r="F32" s="200"/>
      <c r="G32" s="200"/>
      <c r="H32" s="200"/>
      <c r="I32" s="201"/>
    </row>
  </sheetData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24</vt:i4>
      </vt:variant>
      <vt:variant>
        <vt:lpstr>Intervalos nomeados</vt:lpstr>
      </vt:variant>
      <vt:variant>
        <vt:i4>4</vt:i4>
      </vt:variant>
    </vt:vector>
  </HeadingPairs>
  <TitlesOfParts>
    <vt:vector size="28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TOTAL</vt:lpstr>
      <vt:lpstr>menores</vt:lpstr>
      <vt:lpstr>menores!Area_de_impressao</vt:lpstr>
      <vt:lpstr>TOTAL!Area_de_impressao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2021-03-12T20:58:22Z</cp:lastPrinted>
  <dcterms:created xsi:type="dcterms:W3CDTF">2019-01-16T20:04:04Z</dcterms:created>
  <dcterms:modified xsi:type="dcterms:W3CDTF">2021-12-29T19:44:01Z</dcterms:modified>
</cp:coreProperties>
</file>